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mars\Public\Степанюк В.А\Благодійні внески_сайт\2020\3 квартал\Спеціалізована стаціонарна мед.доп.населен\"/>
    </mc:Choice>
  </mc:AlternateContent>
  <bookViews>
    <workbookView xWindow="0" yWindow="900" windowWidth="21960" windowHeight="11670" tabRatio="777" firstSheet="1" activeTab="12"/>
  </bookViews>
  <sheets>
    <sheet name="кмкец" sheetId="212" r:id="rId1"/>
    <sheet name="кмцрп" sheetId="214" r:id="rId2"/>
    <sheet name="кмкоц" sheetId="220" r:id="rId3"/>
    <sheet name="кмкл17" sheetId="221" r:id="rId4"/>
    <sheet name="чорноб" sheetId="223" r:id="rId5"/>
    <sheet name="центр хірургії ока" sheetId="225" r:id="rId6"/>
    <sheet name="цсм" sheetId="227" r:id="rId7"/>
    <sheet name="кцткм" sheetId="229" r:id="rId8"/>
    <sheet name="кмцдн" sheetId="230" r:id="rId9"/>
    <sheet name="академія здоров" sheetId="233" r:id="rId10"/>
    <sheet name="кмпл" sheetId="236" r:id="rId11"/>
    <sheet name="кмтл1" sheetId="237" r:id="rId12"/>
    <sheet name="кмкшвл" sheetId="239" r:id="rId13"/>
  </sheets>
  <definedNames>
    <definedName name="Excel_BuiltIn_Print_Area" localSheetId="4">чорноб!$A$1:$K$57</definedName>
    <definedName name="_xlnm.Print_Area" localSheetId="9">'академія здоров'!$A$1:$K$58</definedName>
    <definedName name="_xlnm.Print_Area" localSheetId="0">кмкец!$A$1:$K$40</definedName>
    <definedName name="_xlnm.Print_Area" localSheetId="3">кмкл17!$A$1:$K$58</definedName>
    <definedName name="_xlnm.Print_Area" localSheetId="12">кмкшвл!$A$1:$K$63</definedName>
    <definedName name="_xlnm.Print_Area" localSheetId="10">кмпл!$A$1:$K$58</definedName>
    <definedName name="_xlnm.Print_Area" localSheetId="11">кмтл1!$A$1:$L$54</definedName>
    <definedName name="_xlnm.Print_Area" localSheetId="8">кмцдн!$A$1:$K$22</definedName>
    <definedName name="_xlnm.Print_Area" localSheetId="1">кмцрп!$A$1:$K$43</definedName>
    <definedName name="_xlnm.Print_Area" localSheetId="5">'центр хірургії ока'!$A$1:$K$58</definedName>
    <definedName name="_xlnm.Print_Area" localSheetId="6">цсм!$A$1:$K$58</definedName>
    <definedName name="_xlnm.Print_Area" localSheetId="4">чорноб!$A$1:$O$56</definedName>
  </definedNames>
  <calcPr calcId="162913"/>
</workbook>
</file>

<file path=xl/calcChain.xml><?xml version="1.0" encoding="utf-8"?>
<calcChain xmlns="http://schemas.openxmlformats.org/spreadsheetml/2006/main">
  <c r="J55" i="239" l="1"/>
  <c r="H55" i="239"/>
  <c r="F55" i="239"/>
  <c r="D55" i="239"/>
  <c r="C55" i="239"/>
  <c r="K55" i="239" s="1"/>
  <c r="F54" i="239"/>
  <c r="F53" i="239"/>
  <c r="F52" i="239"/>
  <c r="F51" i="239"/>
  <c r="F50" i="239"/>
  <c r="F49" i="239"/>
  <c r="F48" i="239"/>
  <c r="F47" i="239"/>
  <c r="F46" i="239"/>
  <c r="F45" i="239"/>
  <c r="F44" i="239"/>
  <c r="F43" i="239"/>
  <c r="F42" i="239"/>
  <c r="F41" i="239"/>
  <c r="F40" i="239"/>
  <c r="F39" i="239"/>
  <c r="F38" i="239"/>
  <c r="F37" i="239"/>
  <c r="F36" i="239"/>
  <c r="F35" i="239"/>
  <c r="F34" i="239"/>
  <c r="F33" i="239"/>
  <c r="F32" i="239"/>
  <c r="F31" i="239"/>
  <c r="F30" i="239"/>
  <c r="F29" i="239"/>
  <c r="F28" i="239"/>
  <c r="F27" i="239"/>
  <c r="F26" i="239"/>
  <c r="F25" i="239"/>
  <c r="F24" i="239"/>
  <c r="F23" i="239"/>
  <c r="F20" i="239"/>
  <c r="F19" i="239"/>
  <c r="F18" i="239"/>
  <c r="F17" i="239"/>
  <c r="F16" i="239"/>
  <c r="F15" i="239"/>
  <c r="F14" i="239"/>
  <c r="F13" i="239"/>
  <c r="F12" i="239"/>
  <c r="F9" i="239"/>
  <c r="F8" i="239"/>
  <c r="F7" i="239"/>
  <c r="H46" i="237"/>
  <c r="C46" i="237"/>
  <c r="K46" i="237" s="1"/>
  <c r="F45" i="237"/>
  <c r="F44" i="237"/>
  <c r="F43" i="237"/>
  <c r="F42" i="237"/>
  <c r="F41" i="237"/>
  <c r="F40" i="237"/>
  <c r="F39" i="237"/>
  <c r="F38" i="237"/>
  <c r="F37" i="237"/>
  <c r="F36" i="237"/>
  <c r="F35" i="237"/>
  <c r="F34" i="237"/>
  <c r="F33" i="237"/>
  <c r="F32" i="237"/>
  <c r="F31" i="237"/>
  <c r="F30" i="237"/>
  <c r="F29" i="237"/>
  <c r="F28" i="237"/>
  <c r="F27" i="237"/>
  <c r="F26" i="237"/>
  <c r="F25" i="237"/>
  <c r="F24" i="237"/>
  <c r="F23" i="237"/>
  <c r="F22" i="237"/>
  <c r="F21" i="237"/>
  <c r="F20" i="237"/>
  <c r="F19" i="237"/>
  <c r="F18" i="237"/>
  <c r="F17" i="237"/>
  <c r="F16" i="237"/>
  <c r="F15" i="237"/>
  <c r="F14" i="237"/>
  <c r="F13" i="237"/>
  <c r="F12" i="237"/>
  <c r="F11" i="237"/>
  <c r="F10" i="237"/>
  <c r="F8" i="237"/>
  <c r="J7" i="237"/>
  <c r="J46" i="237" s="1"/>
  <c r="D7" i="237"/>
  <c r="D46" i="237" s="1"/>
  <c r="K50" i="236"/>
  <c r="J50" i="236"/>
  <c r="H50" i="236"/>
  <c r="D50" i="236"/>
  <c r="C50" i="236"/>
  <c r="F50" i="236" s="1"/>
  <c r="F49" i="236"/>
  <c r="F48" i="236"/>
  <c r="F47" i="236"/>
  <c r="F46" i="236"/>
  <c r="F45" i="236"/>
  <c r="F44" i="236"/>
  <c r="F43" i="236"/>
  <c r="F42" i="236"/>
  <c r="F41" i="236"/>
  <c r="F40" i="236"/>
  <c r="F39" i="236"/>
  <c r="F38" i="236"/>
  <c r="F37" i="236"/>
  <c r="F36" i="236"/>
  <c r="F35" i="236"/>
  <c r="F34" i="236"/>
  <c r="F33" i="236"/>
  <c r="F32" i="236"/>
  <c r="F31" i="236"/>
  <c r="F30" i="236"/>
  <c r="F29" i="236"/>
  <c r="F28" i="236"/>
  <c r="F27" i="236"/>
  <c r="F26" i="236"/>
  <c r="F25" i="236"/>
  <c r="F24" i="236"/>
  <c r="F23" i="236"/>
  <c r="F22" i="236"/>
  <c r="F21" i="236"/>
  <c r="F20" i="236"/>
  <c r="F19" i="236"/>
  <c r="F18" i="236"/>
  <c r="F17" i="236"/>
  <c r="F16" i="236"/>
  <c r="F15" i="236"/>
  <c r="F14" i="236"/>
  <c r="F13" i="236"/>
  <c r="F12" i="236"/>
  <c r="F11" i="236"/>
  <c r="F10" i="236"/>
  <c r="F9" i="236"/>
  <c r="F8" i="236"/>
  <c r="F7" i="236"/>
  <c r="F7" i="237" l="1"/>
  <c r="F46" i="237"/>
  <c r="J50" i="233"/>
  <c r="H50" i="233"/>
  <c r="D50" i="233"/>
  <c r="C50" i="233"/>
  <c r="K50" i="233" s="1"/>
  <c r="F49" i="233"/>
  <c r="F48" i="233"/>
  <c r="F47" i="233"/>
  <c r="F46" i="233"/>
  <c r="F45" i="233"/>
  <c r="F44" i="233"/>
  <c r="F43" i="233"/>
  <c r="F42" i="233"/>
  <c r="F41" i="233"/>
  <c r="F40" i="233"/>
  <c r="F39" i="233"/>
  <c r="F38" i="233"/>
  <c r="F37" i="233"/>
  <c r="F36" i="233"/>
  <c r="F35" i="233"/>
  <c r="F34" i="233"/>
  <c r="F33" i="233"/>
  <c r="F32" i="233"/>
  <c r="F31" i="233"/>
  <c r="F30" i="233"/>
  <c r="F29" i="233"/>
  <c r="F28" i="233"/>
  <c r="F27" i="233"/>
  <c r="F26" i="233"/>
  <c r="F25" i="233"/>
  <c r="F24" i="233"/>
  <c r="F23" i="233"/>
  <c r="F22" i="233"/>
  <c r="F21" i="233"/>
  <c r="F20" i="233"/>
  <c r="F19" i="233"/>
  <c r="F18" i="233"/>
  <c r="F17" i="233"/>
  <c r="F16" i="233"/>
  <c r="F15" i="233"/>
  <c r="F14" i="233"/>
  <c r="F13" i="233"/>
  <c r="F12" i="233"/>
  <c r="F11" i="233"/>
  <c r="F10" i="233"/>
  <c r="F9" i="233"/>
  <c r="F8" i="233"/>
  <c r="F7" i="233"/>
  <c r="K14" i="230"/>
  <c r="J14" i="230"/>
  <c r="H14" i="230"/>
  <c r="D14" i="230"/>
  <c r="C14" i="230"/>
  <c r="F13" i="230"/>
  <c r="F12" i="230"/>
  <c r="F11" i="230"/>
  <c r="F10" i="230"/>
  <c r="F9" i="230"/>
  <c r="F8" i="230"/>
  <c r="F7" i="230"/>
  <c r="F14" i="230" s="1"/>
  <c r="K10" i="229"/>
  <c r="J10" i="229"/>
  <c r="H10" i="229"/>
  <c r="D10" i="229"/>
  <c r="F10" i="229" s="1"/>
  <c r="C10" i="229"/>
  <c r="F9" i="229"/>
  <c r="F8" i="229"/>
  <c r="F7" i="229"/>
  <c r="F6" i="229"/>
  <c r="J50" i="227"/>
  <c r="H50" i="227"/>
  <c r="D50" i="227"/>
  <c r="C50" i="227"/>
  <c r="K50" i="227" s="1"/>
  <c r="F49" i="227"/>
  <c r="F48" i="227"/>
  <c r="F47" i="227"/>
  <c r="F46" i="227"/>
  <c r="F45" i="227"/>
  <c r="F44" i="227"/>
  <c r="F43" i="227"/>
  <c r="F42" i="227"/>
  <c r="F41" i="227"/>
  <c r="F40" i="227"/>
  <c r="F39" i="227"/>
  <c r="F38" i="227"/>
  <c r="F37" i="227"/>
  <c r="F36" i="227"/>
  <c r="F35" i="227"/>
  <c r="F34" i="227"/>
  <c r="F33" i="227"/>
  <c r="F32" i="227"/>
  <c r="F31" i="227"/>
  <c r="F30" i="227"/>
  <c r="F29" i="227"/>
  <c r="F28" i="227"/>
  <c r="F27" i="227"/>
  <c r="F26" i="227"/>
  <c r="F25" i="227"/>
  <c r="F24" i="227"/>
  <c r="F23" i="227"/>
  <c r="F22" i="227"/>
  <c r="F21" i="227"/>
  <c r="F20" i="227"/>
  <c r="F19" i="227"/>
  <c r="F18" i="227"/>
  <c r="F17" i="227"/>
  <c r="F16" i="227"/>
  <c r="F15" i="227"/>
  <c r="F14" i="227"/>
  <c r="F13" i="227"/>
  <c r="F12" i="227"/>
  <c r="F11" i="227"/>
  <c r="F10" i="227"/>
  <c r="F9" i="227"/>
  <c r="F8" i="227"/>
  <c r="F7" i="227"/>
  <c r="J50" i="225"/>
  <c r="H50" i="225"/>
  <c r="D50" i="225"/>
  <c r="F50" i="225" s="1"/>
  <c r="C50" i="225"/>
  <c r="K50" i="225" s="1"/>
  <c r="F49" i="225"/>
  <c r="F48" i="225"/>
  <c r="F47" i="225"/>
  <c r="F46" i="225"/>
  <c r="F45" i="225"/>
  <c r="F44" i="225"/>
  <c r="F43" i="225"/>
  <c r="F42" i="225"/>
  <c r="F41" i="225"/>
  <c r="F40" i="225"/>
  <c r="F39" i="225"/>
  <c r="F38" i="225"/>
  <c r="F37" i="225"/>
  <c r="F36" i="225"/>
  <c r="F35" i="225"/>
  <c r="F34" i="225"/>
  <c r="F33" i="225"/>
  <c r="F32" i="225"/>
  <c r="F31" i="225"/>
  <c r="F30" i="225"/>
  <c r="F29" i="225"/>
  <c r="F28" i="225"/>
  <c r="F27" i="225"/>
  <c r="F26" i="225"/>
  <c r="F25" i="225"/>
  <c r="F24" i="225"/>
  <c r="F23" i="225"/>
  <c r="F22" i="225"/>
  <c r="F21" i="225"/>
  <c r="F20" i="225"/>
  <c r="F19" i="225"/>
  <c r="F18" i="225"/>
  <c r="F17" i="225"/>
  <c r="F16" i="225"/>
  <c r="F15" i="225"/>
  <c r="F14" i="225"/>
  <c r="F13" i="225"/>
  <c r="F12" i="225"/>
  <c r="F11" i="225"/>
  <c r="F10" i="225"/>
  <c r="F9" i="225"/>
  <c r="F8" i="225"/>
  <c r="F7" i="225"/>
  <c r="H50" i="223"/>
  <c r="K50" i="223" s="1"/>
  <c r="D50" i="223"/>
  <c r="F50" i="223" s="1"/>
  <c r="C50" i="223"/>
  <c r="F49" i="223"/>
  <c r="F48" i="223"/>
  <c r="F47" i="223"/>
  <c r="F46" i="223"/>
  <c r="F45" i="223"/>
  <c r="F44" i="223"/>
  <c r="F43" i="223"/>
  <c r="F42" i="223"/>
  <c r="F41" i="223"/>
  <c r="F40" i="223"/>
  <c r="F39" i="223"/>
  <c r="F38" i="223"/>
  <c r="F37" i="223"/>
  <c r="F36" i="223"/>
  <c r="F35" i="223"/>
  <c r="F34" i="223"/>
  <c r="F33" i="223"/>
  <c r="F32" i="223"/>
  <c r="F31" i="223"/>
  <c r="F30" i="223"/>
  <c r="F29" i="223"/>
  <c r="F28" i="223"/>
  <c r="F27" i="223"/>
  <c r="F26" i="223"/>
  <c r="F25" i="223"/>
  <c r="F24" i="223"/>
  <c r="F23" i="223"/>
  <c r="F22" i="223"/>
  <c r="F21" i="223"/>
  <c r="F20" i="223"/>
  <c r="F19" i="223"/>
  <c r="F18" i="223"/>
  <c r="F17" i="223"/>
  <c r="F16" i="223"/>
  <c r="F15" i="223"/>
  <c r="F14" i="223"/>
  <c r="F13" i="223"/>
  <c r="F12" i="223"/>
  <c r="F11" i="223"/>
  <c r="F10" i="223"/>
  <c r="F9" i="223"/>
  <c r="J8" i="223"/>
  <c r="I8" i="223"/>
  <c r="F8" i="223"/>
  <c r="J7" i="223"/>
  <c r="J50" i="223" s="1"/>
  <c r="I7" i="223"/>
  <c r="F7" i="223"/>
  <c r="D50" i="221"/>
  <c r="F50" i="221" s="1"/>
  <c r="C50" i="221"/>
  <c r="K50" i="221" s="1"/>
  <c r="F49" i="221"/>
  <c r="F48" i="221"/>
  <c r="F47" i="221"/>
  <c r="F46" i="221"/>
  <c r="F45" i="221"/>
  <c r="F44" i="221"/>
  <c r="F43" i="221"/>
  <c r="F42" i="221"/>
  <c r="F41" i="221"/>
  <c r="F40" i="221"/>
  <c r="F39" i="221"/>
  <c r="F38" i="221"/>
  <c r="F37" i="221"/>
  <c r="F36" i="221"/>
  <c r="F35" i="221"/>
  <c r="F34" i="221"/>
  <c r="F33" i="221"/>
  <c r="F32" i="221"/>
  <c r="F31" i="221"/>
  <c r="F30" i="221"/>
  <c r="F29" i="221"/>
  <c r="F28" i="221"/>
  <c r="F27" i="221"/>
  <c r="F26" i="221"/>
  <c r="F25" i="221"/>
  <c r="F24" i="221"/>
  <c r="F23" i="221"/>
  <c r="F22" i="221"/>
  <c r="F21" i="221"/>
  <c r="F20" i="221"/>
  <c r="F19" i="221"/>
  <c r="F18" i="221"/>
  <c r="F17" i="221"/>
  <c r="F16" i="221"/>
  <c r="F15" i="221"/>
  <c r="F14" i="221"/>
  <c r="D13" i="221"/>
  <c r="F13" i="221" s="1"/>
  <c r="F12" i="221"/>
  <c r="F11" i="221"/>
  <c r="F10" i="221"/>
  <c r="H9" i="221"/>
  <c r="F9" i="221"/>
  <c r="J8" i="221"/>
  <c r="J50" i="221" s="1"/>
  <c r="H8" i="221"/>
  <c r="F8" i="221"/>
  <c r="H7" i="221"/>
  <c r="H50" i="221" s="1"/>
  <c r="D7" i="221"/>
  <c r="F7" i="221" s="1"/>
  <c r="C78" i="220"/>
  <c r="I68" i="220"/>
  <c r="I67" i="220"/>
  <c r="I57" i="220"/>
  <c r="F57" i="220"/>
  <c r="J56" i="220"/>
  <c r="I56" i="220"/>
  <c r="F56" i="220"/>
  <c r="I55" i="220"/>
  <c r="I52" i="220"/>
  <c r="I51" i="220"/>
  <c r="I50" i="220"/>
  <c r="I48" i="220"/>
  <c r="I47" i="220"/>
  <c r="I46" i="220"/>
  <c r="F46" i="220"/>
  <c r="J46" i="220" s="1"/>
  <c r="F45" i="220"/>
  <c r="J45" i="220" s="1"/>
  <c r="J44" i="220"/>
  <c r="F44" i="220"/>
  <c r="J43" i="220"/>
  <c r="F43" i="220"/>
  <c r="F35" i="220"/>
  <c r="J35" i="220" s="1"/>
  <c r="D34" i="220"/>
  <c r="D78" i="220" s="1"/>
  <c r="F33" i="220"/>
  <c r="J33" i="220" s="1"/>
  <c r="J32" i="220"/>
  <c r="F32" i="220"/>
  <c r="J31" i="220"/>
  <c r="A31" i="220"/>
  <c r="A32" i="220" s="1"/>
  <c r="A33" i="220" s="1"/>
  <c r="A34" i="220" s="1"/>
  <c r="A35" i="220" s="1"/>
  <c r="A36" i="220" s="1"/>
  <c r="A37" i="220" s="1"/>
  <c r="A38" i="220" s="1"/>
  <c r="A39" i="220" s="1"/>
  <c r="A40" i="220" s="1"/>
  <c r="A41" i="220" s="1"/>
  <c r="A42" i="220" s="1"/>
  <c r="A43" i="220" s="1"/>
  <c r="A44" i="220" s="1"/>
  <c r="A45" i="220" s="1"/>
  <c r="A46" i="220" s="1"/>
  <c r="A47" i="220" s="1"/>
  <c r="A48" i="220" s="1"/>
  <c r="A49" i="220" s="1"/>
  <c r="A50" i="220" s="1"/>
  <c r="A51" i="220" s="1"/>
  <c r="A52" i="220" s="1"/>
  <c r="A53" i="220" s="1"/>
  <c r="A54" i="220" s="1"/>
  <c r="A55" i="220" s="1"/>
  <c r="A56" i="220" s="1"/>
  <c r="A57" i="220" s="1"/>
  <c r="A58" i="220" s="1"/>
  <c r="F30" i="220"/>
  <c r="J30" i="220" s="1"/>
  <c r="F29" i="220"/>
  <c r="J29" i="220" s="1"/>
  <c r="J28" i="220"/>
  <c r="F28" i="220"/>
  <c r="F27" i="220"/>
  <c r="J27" i="220" s="1"/>
  <c r="D27" i="220"/>
  <c r="F26" i="220"/>
  <c r="F25" i="220"/>
  <c r="J25" i="220" s="1"/>
  <c r="D25" i="220"/>
  <c r="A23" i="220"/>
  <c r="A24" i="220" s="1"/>
  <c r="H19" i="220"/>
  <c r="H78" i="220" s="1"/>
  <c r="F18" i="220"/>
  <c r="J18" i="220" s="1"/>
  <c r="F17" i="220"/>
  <c r="J17" i="220" s="1"/>
  <c r="C9" i="220"/>
  <c r="F7" i="220"/>
  <c r="C35" i="214"/>
  <c r="F34" i="214"/>
  <c r="H33" i="214"/>
  <c r="F33" i="214"/>
  <c r="H32" i="214"/>
  <c r="F32" i="214"/>
  <c r="H31" i="214"/>
  <c r="F31" i="214"/>
  <c r="H30" i="214"/>
  <c r="F30" i="214"/>
  <c r="H29" i="214"/>
  <c r="F29" i="214"/>
  <c r="H28" i="214"/>
  <c r="F28" i="214"/>
  <c r="H27" i="214"/>
  <c r="F27" i="214"/>
  <c r="H26" i="214"/>
  <c r="F26" i="214"/>
  <c r="H24" i="214"/>
  <c r="F24" i="214"/>
  <c r="H23" i="214"/>
  <c r="F23" i="214"/>
  <c r="H22" i="214"/>
  <c r="F22" i="214"/>
  <c r="H21" i="214"/>
  <c r="F21" i="214"/>
  <c r="H20" i="214"/>
  <c r="F20" i="214"/>
  <c r="H19" i="214"/>
  <c r="F19" i="214"/>
  <c r="H18" i="214"/>
  <c r="F18" i="214"/>
  <c r="H17" i="214"/>
  <c r="F17" i="214"/>
  <c r="H15" i="214"/>
  <c r="H35" i="214" s="1"/>
  <c r="F14" i="214"/>
  <c r="F13" i="214"/>
  <c r="D12" i="214"/>
  <c r="F12" i="214" s="1"/>
  <c r="J12" i="214" s="1"/>
  <c r="F11" i="214"/>
  <c r="J11" i="214" s="1"/>
  <c r="D11" i="214"/>
  <c r="D10" i="214"/>
  <c r="F10" i="214" s="1"/>
  <c r="J10" i="214" s="1"/>
  <c r="F9" i="214"/>
  <c r="J9" i="214" s="1"/>
  <c r="D9" i="214"/>
  <c r="D8" i="214"/>
  <c r="F8" i="214" s="1"/>
  <c r="J8" i="214" s="1"/>
  <c r="F7" i="214"/>
  <c r="J7" i="214" s="1"/>
  <c r="D7" i="214"/>
  <c r="D35" i="214" s="1"/>
  <c r="J32" i="212"/>
  <c r="H32" i="212"/>
  <c r="D32" i="212"/>
  <c r="C32" i="212"/>
  <c r="K32" i="212" s="1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F9" i="212"/>
  <c r="F8" i="212"/>
  <c r="F7" i="212"/>
  <c r="F50" i="233" l="1"/>
  <c r="F50" i="227"/>
  <c r="F78" i="220"/>
  <c r="J78" i="220"/>
  <c r="K78" i="220" s="1"/>
  <c r="F34" i="220"/>
  <c r="J34" i="220" s="1"/>
  <c r="K35" i="214"/>
  <c r="J35" i="214"/>
  <c r="F35" i="214"/>
  <c r="F32" i="212"/>
</calcChain>
</file>

<file path=xl/sharedStrings.xml><?xml version="1.0" encoding="utf-8"?>
<sst xmlns="http://schemas.openxmlformats.org/spreadsheetml/2006/main" count="725" uniqueCount="340">
  <si>
    <t xml:space="preserve">          Додаток до листа</t>
  </si>
  <si>
    <t xml:space="preserve">         від ________ 2020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</si>
  <si>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КНП  Київський міський клінічний ендокринологічний центр за   3 квартал  2020 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</si>
  <si>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</si>
  <si>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</si>
  <si>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</si>
  <si>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</si>
  <si>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</si>
  <si>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</si>
  <si>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</si>
  <si>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</si>
  <si>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</si>
  <si>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</si>
  <si>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</si>
  <si>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</si>
  <si>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</si>
  <si>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ФОП"Маринець"</t>
  </si>
  <si>
    <t>компьютери</t>
  </si>
  <si>
    <t>Епіцентр К</t>
  </si>
  <si>
    <t>господ.товари</t>
  </si>
  <si>
    <t>ліноліум</t>
  </si>
  <si>
    <t>лампи світильні</t>
  </si>
  <si>
    <t>світильники</t>
  </si>
  <si>
    <t>цемент</t>
  </si>
  <si>
    <t>труби металеві</t>
  </si>
  <si>
    <t>лампи LED</t>
  </si>
  <si>
    <t>провод</t>
  </si>
  <si>
    <t>миючі</t>
  </si>
  <si>
    <t>дезинф.засоби</t>
  </si>
  <si>
    <t>ТОВ "Електромедсистем"</t>
  </si>
  <si>
    <t>кабель</t>
  </si>
  <si>
    <t>ранорозширювачі</t>
  </si>
  <si>
    <t>ТОВ "Роллотект"</t>
  </si>
  <si>
    <t>ролети</t>
  </si>
  <si>
    <t>ТОВ "Теспро"</t>
  </si>
  <si>
    <t>вак.пробірки</t>
  </si>
  <si>
    <t>ТОВ "Асека"</t>
  </si>
  <si>
    <t>затискач</t>
  </si>
  <si>
    <t>ФО "Близнюк"</t>
  </si>
  <si>
    <t>набори лабораторні</t>
  </si>
  <si>
    <t>ТОВ " МТІ -сервіс"</t>
  </si>
  <si>
    <t>акумулятор. батареї</t>
  </si>
  <si>
    <t>ФОП "Пацкан"</t>
  </si>
  <si>
    <t>харчування</t>
  </si>
  <si>
    <t>ФОП "Челик СофЮр"</t>
  </si>
  <si>
    <t>леза</t>
  </si>
  <si>
    <t>ТОВ "Медична техніка"</t>
  </si>
  <si>
    <t>кабель ЕКГ</t>
  </si>
  <si>
    <t>ТОВ "ОАД"</t>
  </si>
  <si>
    <t>крани кутові</t>
  </si>
  <si>
    <t>ДП"Вікна -Прок"</t>
  </si>
  <si>
    <t>жалюзі</t>
  </si>
  <si>
    <t xml:space="preserve"> ФОП " Васьки"</t>
  </si>
  <si>
    <t>послуги</t>
  </si>
  <si>
    <t>ВСЬОГО по закладу</t>
  </si>
  <si>
    <t>Керівник установи</t>
  </si>
  <si>
    <t>(підпис)           (ініціали і прізвище) </t>
  </si>
  <si>
    <t>Головний бухгалтер</t>
  </si>
  <si>
    <t xml:space="preserve">             від ________ 2018 № ______</t>
  </si>
  <si>
    <r>
      <t xml:space="preserve">Сума, </t>
    </r>
    <r>
      <rPr>
        <b/>
        <sz val="10"/>
        <color indexed="8"/>
        <rFont val="Times New Roman"/>
        <family val="1"/>
        <charset val="204"/>
      </rPr>
      <t>тис. грн</t>
    </r>
  </si>
  <si>
    <t>м"який інвентар</t>
  </si>
  <si>
    <t>медикаменти</t>
  </si>
  <si>
    <t>продукти харчування</t>
  </si>
  <si>
    <t>Фізична особа</t>
  </si>
  <si>
    <t xml:space="preserve">         від 01.04.2019 №061-3533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</si>
  <si>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Київського міського центру репродуктивної та перинатальної медицини за IІI квартал 2020 року </t>
  </si>
  <si>
    <t>Фонд сприяння народжуваності в Україні (ПП "Медіта")</t>
  </si>
  <si>
    <t>медикаменти,вироби мед.призначення</t>
  </si>
  <si>
    <t>КНП "КМЦК"</t>
  </si>
  <si>
    <t>компоненти і препарати крові</t>
  </si>
  <si>
    <t>ТОВ "Стоунхендж"</t>
  </si>
  <si>
    <t>Промивач для мікропланшетів</t>
  </si>
  <si>
    <t>КНП"Перинатальний центр міста Києва"</t>
  </si>
  <si>
    <t>Октаплекс, Імуноглобулін</t>
  </si>
  <si>
    <t>БФ"Твоя опора"</t>
  </si>
  <si>
    <t xml:space="preserve"> Апарат штучної вентиляції легень</t>
  </si>
  <si>
    <t>ФОП Бодров Е.Е.</t>
  </si>
  <si>
    <t>Аналізатор електролітів та газів крові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</si>
  <si>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</si>
  <si>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миючі засоби</t>
  </si>
  <si>
    <t>засоби дезінфікуючі</t>
  </si>
  <si>
    <t>реактиви лабораторні</t>
  </si>
  <si>
    <t>вироби мед.призначення</t>
  </si>
  <si>
    <t>маска медична</t>
  </si>
  <si>
    <t>Медичні гази</t>
  </si>
  <si>
    <t>крафт-папір</t>
  </si>
  <si>
    <t>Рукавички</t>
  </si>
  <si>
    <t>обслуг.комп.та оф.техніки</t>
  </si>
  <si>
    <t>технічне обслуговування ліфтів</t>
  </si>
  <si>
    <t>тхнічне обслуг.сис-ми рег.опалення</t>
  </si>
  <si>
    <t>тех.обслуг.пожеж.сиг-ції</t>
  </si>
  <si>
    <t>програмне забезпечення</t>
  </si>
  <si>
    <t>охоронні послуги</t>
  </si>
  <si>
    <t>поточ.ремонт мед.обладнання</t>
  </si>
  <si>
    <t>знеш.небезпеч.відход.</t>
  </si>
  <si>
    <t xml:space="preserve"> </t>
  </si>
  <si>
    <t>Голова комісії з реорганізації</t>
  </si>
  <si>
    <t>В.В.Камінський</t>
  </si>
  <si>
    <t>Член комвсії</t>
  </si>
  <si>
    <t>Л.В. Іванець</t>
  </si>
  <si>
    <t>Фізичні особи</t>
  </si>
  <si>
    <t>госп. товари</t>
  </si>
  <si>
    <t>мікропіпетка</t>
  </si>
  <si>
    <t>БО Фундація прямої доп.</t>
  </si>
  <si>
    <t>БФ Миротворці України</t>
  </si>
  <si>
    <t>БФ Відродження</t>
  </si>
  <si>
    <t>меблі</t>
  </si>
  <si>
    <t>мед.обладнання</t>
  </si>
  <si>
    <t>Клюсов О.М.</t>
  </si>
  <si>
    <t xml:space="preserve">                                                                                                                                                                                       (підпис)           (ініціали і прізвище) </t>
  </si>
  <si>
    <t>Мамонова Т.Й.</t>
  </si>
  <si>
    <t>ТОВ Алсі ЛТД</t>
  </si>
  <si>
    <t>БФ Таблеточки</t>
  </si>
  <si>
    <t>Укргазбанк</t>
  </si>
  <si>
    <t>касове обслуговування</t>
  </si>
  <si>
    <t>ТОВ Димлен</t>
  </si>
  <si>
    <t>морозильна камера</t>
  </si>
  <si>
    <t>ТОВ МЦФЕР Україна</t>
  </si>
  <si>
    <t>Інформаційно-консульт. Послуги</t>
  </si>
  <si>
    <t>ТОВ Катран</t>
  </si>
  <si>
    <t>ФОП Харченко</t>
  </si>
  <si>
    <t>ТОВ Екомед</t>
  </si>
  <si>
    <t xml:space="preserve">медикаменти </t>
  </si>
  <si>
    <t>ТОВ фірма Технокомплекс</t>
  </si>
  <si>
    <t>одяг протиепідемічний</t>
  </si>
  <si>
    <t>Фоп Вишняк</t>
  </si>
  <si>
    <t>ТД Волес</t>
  </si>
  <si>
    <t>реактиви</t>
  </si>
  <si>
    <t>ФОП Колодницький</t>
  </si>
  <si>
    <t>Тов Лабікс</t>
  </si>
  <si>
    <t>Фоп Кримова</t>
  </si>
  <si>
    <t>пробірки</t>
  </si>
  <si>
    <t>ТОВ "АТ Каргіл"</t>
  </si>
  <si>
    <t>ТОВ Юрія Фарм</t>
  </si>
  <si>
    <t xml:space="preserve"> медикаменти</t>
  </si>
  <si>
    <t>БФ Педіатри проти раку.</t>
  </si>
  <si>
    <t>ТОВ Гледфарм</t>
  </si>
  <si>
    <t>ФОП Череватенко</t>
  </si>
  <si>
    <t>ФОП Предерій</t>
  </si>
  <si>
    <t>ТОВ"ІСТ ВЕСТ БІОФАРМА"</t>
  </si>
  <si>
    <t>ГО"Афіни.Жінки проти раку"</t>
  </si>
  <si>
    <t>БО"БФ "СВОЇ"</t>
  </si>
  <si>
    <t>БФ Свої</t>
  </si>
  <si>
    <t xml:space="preserve">візок </t>
  </si>
  <si>
    <t>термометрир</t>
  </si>
  <si>
    <t>ТОВ Медицина</t>
  </si>
  <si>
    <t>проект тарифів</t>
  </si>
  <si>
    <t>ГІОЦ</t>
  </si>
  <si>
    <t>послуги з супровд. Програм.</t>
  </si>
  <si>
    <t>Тов Меркурий</t>
  </si>
  <si>
    <t>підписка</t>
  </si>
  <si>
    <t>Підписка</t>
  </si>
  <si>
    <t xml:space="preserve">Комісаров </t>
  </si>
  <si>
    <t>Замки, ключі, петлі</t>
  </si>
  <si>
    <t>ФОП Ратієв</t>
  </si>
  <si>
    <t>діагностика устаткув.</t>
  </si>
  <si>
    <t>ПП Агенція Ірис</t>
  </si>
  <si>
    <t>Аплікатор</t>
  </si>
  <si>
    <t>ФОП Короленко</t>
  </si>
  <si>
    <t>Ролети</t>
  </si>
  <si>
    <t>Омелія Сервіс</t>
  </si>
  <si>
    <t>госп товари</t>
  </si>
  <si>
    <t xml:space="preserve">Кудла </t>
  </si>
  <si>
    <t>Послуги з обробки</t>
  </si>
  <si>
    <t>УПЦ Печерська Лавра</t>
  </si>
  <si>
    <t>овочі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</si>
  <si>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клінічний онкологічний центр за 3 квартал 2020 року </t>
  </si>
  <si>
    <t>ТОВ Інфотрейд</t>
  </si>
  <si>
    <t>стрічка 24мм</t>
  </si>
  <si>
    <t>ТОВ АЛСІ ЛТД</t>
  </si>
  <si>
    <t>флакони мед.</t>
  </si>
  <si>
    <t>ФОП Гладун М.Ю.</t>
  </si>
  <si>
    <t>набори ІФА</t>
  </si>
  <si>
    <t>ТОВ Медичний центр М.Т.К.</t>
  </si>
  <si>
    <t>БФ СВЕТР</t>
  </si>
  <si>
    <t>БФ"З вірою в майбутнє дітей"</t>
  </si>
  <si>
    <t>БФ"Сучасне село та місто"</t>
  </si>
  <si>
    <t>ПАТ"Лекхім-Харків</t>
  </si>
  <si>
    <t>ТОВ"Нутриція Укр"</t>
  </si>
  <si>
    <t>ФОП Аксенова Л.Ю.</t>
  </si>
  <si>
    <t>Бф педиатри проти раку</t>
  </si>
  <si>
    <t>електроди</t>
  </si>
  <si>
    <t>НМЦ Будквалифкадри</t>
  </si>
  <si>
    <t>навчання</t>
  </si>
  <si>
    <t>ТОВ Єврокопицентр</t>
  </si>
  <si>
    <t>ремонт техніки</t>
  </si>
  <si>
    <t>ТОВ Центр информац. Технол.</t>
  </si>
  <si>
    <t>инф. Консульт посл</t>
  </si>
  <si>
    <t>ТОВ Олимпмедскрвіс</t>
  </si>
  <si>
    <t>ремонт обладнання</t>
  </si>
  <si>
    <t>ТОВ Лексстатусгруп</t>
  </si>
  <si>
    <t>оцінка майна</t>
  </si>
  <si>
    <t>Фоп Рябінкін</t>
  </si>
  <si>
    <t>стер. Бокс</t>
  </si>
  <si>
    <t>ПРаТ "Княжна Вієнна…."</t>
  </si>
  <si>
    <t>страхування</t>
  </si>
  <si>
    <t>ТОВ "Адвентумбуд"</t>
  </si>
  <si>
    <t>очищення території від грунту</t>
  </si>
  <si>
    <t>КНП "Лікарня №7"</t>
  </si>
  <si>
    <t>проф.огляд</t>
  </si>
  <si>
    <t>ТОВ "Дімлен"</t>
  </si>
  <si>
    <t>пральна машина</t>
  </si>
  <si>
    <t>ТОВ "Кріогенсервіс"</t>
  </si>
  <si>
    <t>Центр системи безпеки</t>
  </si>
  <si>
    <t>с-ма безпеки</t>
  </si>
  <si>
    <t>КП "ГІОЦ"</t>
  </si>
  <si>
    <t>супров.програми</t>
  </si>
  <si>
    <t>КНП "КДЦ"Святош. р-ну"</t>
  </si>
  <si>
    <t>ДП "СДО-ЦСУДБЕ"</t>
  </si>
  <si>
    <t>експертиза кошторису</t>
  </si>
  <si>
    <t>НЦ МПП Буфкваліфкадри</t>
  </si>
  <si>
    <t>ТОВ ПК Інжиніринг</t>
  </si>
  <si>
    <t>послуги з ремонту</t>
  </si>
  <si>
    <t>Центр медстат</t>
  </si>
  <si>
    <t>листи</t>
  </si>
  <si>
    <t>ДКСУ Святошинськогорайону</t>
  </si>
  <si>
    <t>адмінпослуги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</si>
  <si>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__КНП   "КИЇВСЬКА МІСЬКА КЛІНІЧНА ЛІКАРНЯ №17"_за_ІІІ___квартал_2020_року </t>
  </si>
  <si>
    <t>КНП "Київський міський центр крові"</t>
  </si>
  <si>
    <t>госп.товари, орг.техніка</t>
  </si>
  <si>
    <t>медикаменти та перев'язувальні матеріали</t>
  </si>
  <si>
    <t>комп"ютерне обладнання</t>
  </si>
  <si>
    <t>побут.техніка</t>
  </si>
  <si>
    <t>м'який інвентар</t>
  </si>
  <si>
    <t xml:space="preserve">ОЗ </t>
  </si>
  <si>
    <t>БО "100відсотків життя"</t>
  </si>
  <si>
    <t>БО "Твоя опораї"</t>
  </si>
  <si>
    <t>медичне обладнання</t>
  </si>
  <si>
    <t>БФ родини Жебрівських</t>
  </si>
  <si>
    <t>побутова техніка</t>
  </si>
  <si>
    <t>Товариство Червоний Хрест</t>
  </si>
  <si>
    <t>продукти</t>
  </si>
  <si>
    <t>ДП "КК "Рошен"</t>
  </si>
  <si>
    <t>ПрАТ"ФФ "Дарниця"</t>
  </si>
  <si>
    <t>БО "Благодійний Фонд" "Свої"</t>
  </si>
  <si>
    <t>МБФ "Сприяння розвитку медицини"</t>
  </si>
  <si>
    <t>БФ "Твоя опора"</t>
  </si>
  <si>
    <t xml:space="preserve">Т.Барановська </t>
  </si>
  <si>
    <t>Е.Урденко</t>
  </si>
  <si>
    <t>Виконавець: Урденко Е.</t>
  </si>
  <si>
    <t>528-57-93</t>
  </si>
  <si>
    <t xml:space="preserve">         Від 02.10.2020 №061-9869</t>
  </si>
  <si>
    <t xml:space="preserve">                                                                                                  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КНП “Київський міський центр радіаційного захисту населення від наслідків Чорнобильської катастрофи  за  ІІІ  квартал 2020року </t>
  </si>
  <si>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</si>
  <si>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rPr>
        <sz val="10"/>
        <color indexed="8"/>
        <rFont val="Times New Roman"/>
        <family val="1"/>
        <charset val="204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</si>
  <si>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rPr>
        <sz val="10"/>
        <color indexed="8"/>
        <rFont val="Times New Roman"/>
        <family val="1"/>
        <charset val="204"/>
      </rP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</si>
  <si>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rPr>
        <sz val="10"/>
        <color indexed="8"/>
        <rFont val="Times New Roman"/>
        <family val="1"/>
        <charset val="204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</si>
  <si>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rPr>
        <sz val="10"/>
        <color indexed="8"/>
        <rFont val="Times New Roman"/>
        <family val="1"/>
        <charset val="204"/>
      </rP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</si>
  <si>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Фізична особа Луцюк О.П.</t>
  </si>
  <si>
    <t>Предмети, матеріали та інвентар</t>
  </si>
  <si>
    <t>Фізична особа Войтович Г.В.</t>
  </si>
  <si>
    <t>Медикаменти та перев”язувальні матеріали</t>
  </si>
  <si>
    <t xml:space="preserve">Фізичні особи </t>
  </si>
  <si>
    <t>В.о.директора</t>
  </si>
  <si>
    <t>Олофінська Н.М.</t>
  </si>
  <si>
    <t>Дерій А.Ю.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</si>
  <si>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офтальмологічна лікарня "Центр мікрохірургії ока" за ІІІ квартал 2020 року </t>
  </si>
  <si>
    <t>Комунальне підприємство "Інженерний центр "ВК КМДА</t>
  </si>
  <si>
    <t>основні засоби</t>
  </si>
  <si>
    <t>Заступник головного лікаря з амбулаторно-поліклінічної роботи</t>
  </si>
  <si>
    <t>Лява В.Б.</t>
  </si>
  <si>
    <t>Ляшенко К.І.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</si>
  <si>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КНП "Центр спортивної медицини міста Києва" за 3 квартал 2020 року </t>
  </si>
  <si>
    <t>Благодійні внески від фізичних осіб</t>
  </si>
  <si>
    <t>Вертикальні жалюзі, таблички для лікарських кабінетів.</t>
  </si>
  <si>
    <t>медичні препарати,лікарські засоби,вироби медичного призначення,тест-смужки лабораторні,дренажні системи,шовний матеріал,кисень медичний,дезинфекційні засоби,індикаторні смужки.</t>
  </si>
  <si>
    <t>постачання готової іжі (продукти харчування)</t>
  </si>
  <si>
    <t>Технічне обслуговування ліфтів,технічне обслуговування та ремонт медичного обладнання,послуги по лабораторних дослідженнях,дератизаціії,дезинсекції,абонплата з доступу до мережі Інтернету,комісія банку за обслуговування зарплатних карткових рах.працівників,поточні ремонтні роботи,послуги по виготовленню звіту справедливої вартості будівлі.</t>
  </si>
  <si>
    <t>В.В.Манжалій</t>
  </si>
  <si>
    <t>К.В.Москаленко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</si>
  <si>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</t>
    </r>
    <r>
      <rPr>
        <b/>
        <u/>
        <sz val="14"/>
        <color indexed="8"/>
        <rFont val="Times New Roman"/>
        <family val="1"/>
        <charset val="204"/>
      </rPr>
      <t>Київський центр трансплантації кісткового мозку"</t>
    </r>
    <r>
      <rPr>
        <b/>
        <sz val="14"/>
        <color indexed="8"/>
        <rFont val="Times New Roman"/>
        <family val="1"/>
        <charset val="204"/>
      </rPr>
      <t xml:space="preserve"> за </t>
    </r>
    <r>
      <rPr>
        <b/>
        <u/>
        <sz val="14"/>
        <color indexed="8"/>
        <rFont val="Times New Roman"/>
        <family val="1"/>
        <charset val="204"/>
      </rPr>
      <t xml:space="preserve"> ІІІ</t>
    </r>
    <r>
      <rPr>
        <b/>
        <sz val="14"/>
        <color indexed="8"/>
        <rFont val="Times New Roman"/>
        <family val="1"/>
        <charset val="204"/>
      </rPr>
      <t xml:space="preserve"> квартал </t>
    </r>
    <r>
      <rPr>
        <b/>
        <u/>
        <sz val="14"/>
        <color indexed="8"/>
        <rFont val="Times New Roman"/>
        <family val="1"/>
        <charset val="204"/>
      </rPr>
      <t>2020</t>
    </r>
    <r>
      <rPr>
        <b/>
        <sz val="14"/>
        <color indexed="8"/>
        <rFont val="Times New Roman"/>
        <family val="1"/>
        <charset val="204"/>
      </rPr>
      <t xml:space="preserve"> року </t>
    </r>
  </si>
  <si>
    <t>ФОП Ічкаленко В.В.</t>
  </si>
  <si>
    <t>вир.мед.призначення</t>
  </si>
  <si>
    <t>ТОВ "Мега-Поліграф"</t>
  </si>
  <si>
    <t>С.А.Ціва</t>
  </si>
  <si>
    <t>Ригалюк О.І.</t>
  </si>
  <si>
    <t>Виконавець: Аврашко О.А. тел.451-15-80</t>
  </si>
  <si>
    <t>Додаток до листа</t>
  </si>
  <si>
    <t>від 06.07.2020 № 60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</si>
  <si>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"Київський міський центр дитячої нейрохірургії"</t>
    </r>
    <r>
      <rPr>
        <b/>
        <sz val="14"/>
        <color indexed="8"/>
        <rFont val="Times New Roman"/>
        <family val="1"/>
        <charset val="204"/>
      </rPr>
      <t xml:space="preserve"> за  ІІІ  квартал  2020  року </t>
    </r>
  </si>
  <si>
    <t>1.</t>
  </si>
  <si>
    <t>БФ "Я майбутнє України"</t>
  </si>
  <si>
    <t>-</t>
  </si>
  <si>
    <t>медобладнання</t>
  </si>
  <si>
    <t>2.</t>
  </si>
  <si>
    <t>БО "БФ ім. Св. Луки (Войно-Ясенецького)"</t>
  </si>
  <si>
    <t>обладнання</t>
  </si>
  <si>
    <t>3.</t>
  </si>
  <si>
    <t>4.</t>
  </si>
  <si>
    <t>БО "ВБФ "Крона"</t>
  </si>
  <si>
    <t>5.</t>
  </si>
  <si>
    <t>ТОВ "Нова Пошта"</t>
  </si>
  <si>
    <t>6.</t>
  </si>
  <si>
    <t>БФ "Мама і немовля"</t>
  </si>
  <si>
    <t>7.</t>
  </si>
  <si>
    <t>ТОВ "ЕПАМ СИСТЕМЗ"</t>
  </si>
  <si>
    <t>оргтехніка</t>
  </si>
  <si>
    <t>К.С.Новакович</t>
  </si>
  <si>
    <t>О.Г.Болтенко</t>
  </si>
  <si>
    <t>Ірина Григоренко  097 158 02 78</t>
  </si>
  <si>
    <t>Затуливітер О.В.</t>
  </si>
  <si>
    <t xml:space="preserve">             від ________ 2020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</si>
  <si>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"Академія здоров'я людини"_за ІІІ квартал 2020 року </t>
  </si>
  <si>
    <t>касове обслуг, поточний ремонт , послуги</t>
  </si>
  <si>
    <t>господарські товари</t>
  </si>
  <si>
    <t>Заступник директора з економічних питань</t>
  </si>
  <si>
    <t>Сова І.К.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</si>
  <si>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</t>
    </r>
    <r>
      <rPr>
        <b/>
        <i/>
        <u/>
        <sz val="14"/>
        <color indexed="8"/>
        <rFont val="Times New Roman"/>
        <family val="1"/>
        <charset val="204"/>
      </rPr>
      <t xml:space="preserve">КНП "Київська міська психоневрологічна лікарня №3"   за 3 квартал 2020 року </t>
    </r>
  </si>
  <si>
    <t>інвентар, меблі</t>
  </si>
  <si>
    <t>Ірина ВРУБЛЕВСЬКА</t>
  </si>
  <si>
    <t>Олена ЯЩЕНКО</t>
  </si>
  <si>
    <t xml:space="preserve">          Додаток №1  до листа</t>
  </si>
  <si>
    <t xml:space="preserve">         від 05.10.2020 р. № 061-9869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</si>
  <si>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__Комунальне некомерційне підприємство  "Київська міська туберкульозна лікарня №1 з диспансерним відділенням" виконавчого органу Київської міської ради (Київської міської державної адміністрації)_за 3 квартал 2020 року (за період з 01 липня 2020 рю по 30 вересня 2020 р.)</t>
  </si>
  <si>
    <t>Благодійна організація "Фонд Олени Пінчук"</t>
  </si>
  <si>
    <t xml:space="preserve">витратні матеріали </t>
  </si>
  <si>
    <t xml:space="preserve">Благодійний фонд                    "100 відсотів життя. Київський регіон" </t>
  </si>
  <si>
    <t>опромінювач ультрафіолетовий</t>
  </si>
  <si>
    <t>В.о. директора</t>
  </si>
  <si>
    <t>С.Г. Павленко</t>
  </si>
  <si>
    <t>В.М. Колесник</t>
  </si>
  <si>
    <r>
      <t xml:space="preserve">ІНФОРМАЦІЯ  про надходження і використання благодійних пожертв від фізичних та юридичних осіб по КНП "  КИЇВСЬКА МІСЬКА  КЛІНІЧНА ШКІРНО-ВЕНЕРОЛОГІЧНА ЛІКАРНЯ"   за ІІІ  квартал </t>
    </r>
    <r>
      <rPr>
        <b/>
        <sz val="16"/>
        <color indexed="8"/>
        <rFont val="Times New Roman"/>
        <family val="1"/>
        <charset val="204"/>
      </rPr>
      <t xml:space="preserve"> 2020 рік</t>
    </r>
  </si>
  <si>
    <t>БО"100відсотків життя.Київський регіон"</t>
  </si>
  <si>
    <t>канцелярські товари</t>
  </si>
  <si>
    <t>ТОВ "ГЛЕДФАРМ ЛТД"</t>
  </si>
  <si>
    <t>БО МБВ "Давай допоможемо"</t>
  </si>
  <si>
    <t>ТОВ "Ромстал Україна"</t>
  </si>
  <si>
    <t>ТОВ "Міррор плюс"</t>
  </si>
  <si>
    <t>мед. обладнання</t>
  </si>
  <si>
    <t>господарчі товари</t>
  </si>
  <si>
    <t>ФОП Іщенко Д.В.</t>
  </si>
  <si>
    <t>ТОВ "ІНВЕСТИЦІЇ ТА РОЗВИТОК"</t>
  </si>
  <si>
    <t>оплата послуг(т/о ліфтів, комісія банку,страхування, супров. програм)</t>
  </si>
  <si>
    <t>ТОВ "ДОММЕД"</t>
  </si>
  <si>
    <t>видатки на відрядження</t>
  </si>
  <si>
    <t>ФОП Поясик О.Г.</t>
  </si>
  <si>
    <t>утилізація відходів</t>
  </si>
  <si>
    <t xml:space="preserve">ТОВ КФЗ </t>
  </si>
  <si>
    <t>О.В. Чубар</t>
  </si>
  <si>
    <t>О.М. Галицька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</si>
</sst>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"/>
    <numFmt numFmtId="166" formatCode="#,##0.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6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171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8" fillId="0" borderId="1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0" fillId="0" borderId="1" xfId="0" applyBorder="1" applyAlignment="1"/>
    <xf numFmtId="0" fontId="20" fillId="0" borderId="0" xfId="8" applyFont="1" applyAlignment="1">
      <alignment horizontal="centerContinuous" vertical="top"/>
    </xf>
    <xf numFmtId="0" fontId="20" fillId="0" borderId="0" xfId="8" applyFont="1" applyBorder="1" applyAlignment="1">
      <alignment horizontal="centerContinuous" vertical="top"/>
    </xf>
    <xf numFmtId="0" fontId="14" fillId="4" borderId="2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0" fillId="0" borderId="2" xfId="0" applyBorder="1"/>
    <xf numFmtId="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2" fontId="0" fillId="0" borderId="0" xfId="0" applyNumberFormat="1"/>
    <xf numFmtId="2" fontId="7" fillId="0" borderId="0" xfId="0" applyNumberFormat="1" applyFont="1"/>
    <xf numFmtId="2" fontId="12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/>
    </xf>
    <xf numFmtId="0" fontId="21" fillId="0" borderId="2" xfId="0" applyFont="1" applyBorder="1"/>
    <xf numFmtId="0" fontId="20" fillId="0" borderId="0" xfId="8" applyFont="1" applyAlignment="1">
      <alignment horizontal="left" vertical="top"/>
    </xf>
    <xf numFmtId="2" fontId="20" fillId="0" borderId="0" xfId="8" applyNumberFormat="1" applyFont="1" applyAlignment="1">
      <alignment horizontal="left" vertical="top"/>
    </xf>
    <xf numFmtId="0" fontId="15" fillId="0" borderId="2" xfId="0" applyFont="1" applyBorder="1"/>
    <xf numFmtId="0" fontId="14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2" fontId="2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" fillId="0" borderId="0" xfId="4"/>
    <xf numFmtId="0" fontId="6" fillId="0" borderId="0" xfId="4" applyFont="1" applyAlignment="1">
      <alignment vertical="top"/>
    </xf>
    <xf numFmtId="0" fontId="6" fillId="0" borderId="0" xfId="4" applyFont="1" applyAlignment="1">
      <alignment horizontal="center" vertical="top"/>
    </xf>
    <xf numFmtId="0" fontId="7" fillId="0" borderId="0" xfId="4" applyFont="1"/>
    <xf numFmtId="0" fontId="7" fillId="0" borderId="0" xfId="4" applyFont="1" applyAlignment="1">
      <alignment vertical="center" wrapText="1"/>
    </xf>
    <xf numFmtId="0" fontId="8" fillId="0" borderId="0" xfId="4" applyFont="1" applyAlignment="1">
      <alignment vertical="top"/>
    </xf>
    <xf numFmtId="0" fontId="8" fillId="0" borderId="0" xfId="4" applyFont="1" applyAlignment="1">
      <alignment horizontal="center" vertical="top"/>
    </xf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top"/>
    </xf>
    <xf numFmtId="0" fontId="12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top" wrapText="1"/>
    </xf>
    <xf numFmtId="0" fontId="12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top" wrapText="1"/>
    </xf>
    <xf numFmtId="0" fontId="14" fillId="0" borderId="2" xfId="4" applyFont="1" applyBorder="1" applyAlignment="1">
      <alignment horizontal="center" vertical="center" wrapText="1"/>
    </xf>
    <xf numFmtId="49" fontId="14" fillId="0" borderId="2" xfId="4" applyNumberFormat="1" applyFont="1" applyBorder="1" applyAlignment="1">
      <alignment wrapText="1"/>
    </xf>
    <xf numFmtId="4" fontId="14" fillId="0" borderId="2" xfId="4" applyNumberFormat="1" applyFont="1" applyBorder="1" applyAlignment="1">
      <alignment horizontal="center"/>
    </xf>
    <xf numFmtId="0" fontId="14" fillId="0" borderId="2" xfId="4" applyFont="1" applyBorder="1" applyAlignment="1">
      <alignment horizontal="right" wrapText="1"/>
    </xf>
    <xf numFmtId="0" fontId="14" fillId="0" borderId="2" xfId="4" applyFont="1" applyBorder="1" applyAlignment="1">
      <alignment wrapText="1"/>
    </xf>
    <xf numFmtId="2" fontId="15" fillId="2" borderId="2" xfId="4" applyNumberFormat="1" applyFont="1" applyFill="1" applyBorder="1" applyAlignment="1">
      <alignment horizontal="center"/>
    </xf>
    <xf numFmtId="0" fontId="14" fillId="0" borderId="2" xfId="4" applyFont="1" applyBorder="1"/>
    <xf numFmtId="0" fontId="14" fillId="0" borderId="2" xfId="4" applyFont="1" applyFill="1" applyBorder="1" applyAlignment="1">
      <alignment wrapText="1"/>
    </xf>
    <xf numFmtId="4" fontId="15" fillId="0" borderId="2" xfId="4" applyNumberFormat="1" applyFont="1" applyBorder="1" applyAlignment="1">
      <alignment horizontal="center"/>
    </xf>
    <xf numFmtId="0" fontId="14" fillId="0" borderId="2" xfId="4" applyFont="1" applyBorder="1" applyAlignment="1">
      <alignment horizontal="center" vertical="center"/>
    </xf>
    <xf numFmtId="4" fontId="22" fillId="0" borderId="2" xfId="4" applyNumberFormat="1" applyFont="1" applyBorder="1" applyAlignment="1">
      <alignment horizontal="center"/>
    </xf>
    <xf numFmtId="0" fontId="16" fillId="0" borderId="2" xfId="4" applyFont="1" applyBorder="1" applyAlignment="1">
      <alignment horizontal="center" vertical="center"/>
    </xf>
    <xf numFmtId="0" fontId="16" fillId="0" borderId="2" xfId="4" applyFont="1" applyBorder="1"/>
    <xf numFmtId="4" fontId="16" fillId="0" borderId="2" xfId="4" applyNumberFormat="1" applyFont="1" applyBorder="1" applyAlignment="1">
      <alignment horizontal="center"/>
    </xf>
    <xf numFmtId="0" fontId="16" fillId="0" borderId="2" xfId="4" applyFont="1" applyBorder="1" applyAlignment="1">
      <alignment wrapText="1"/>
    </xf>
    <xf numFmtId="0" fontId="15" fillId="3" borderId="2" xfId="4" applyFont="1" applyFill="1" applyBorder="1"/>
    <xf numFmtId="4" fontId="17" fillId="3" borderId="2" xfId="4" applyNumberFormat="1" applyFont="1" applyFill="1" applyBorder="1" applyAlignment="1">
      <alignment horizontal="center"/>
    </xf>
    <xf numFmtId="0" fontId="16" fillId="3" borderId="2" xfId="4" applyFont="1" applyFill="1" applyBorder="1" applyAlignment="1">
      <alignment wrapText="1"/>
    </xf>
    <xf numFmtId="2" fontId="15" fillId="3" borderId="2" xfId="4" applyNumberFormat="1" applyFont="1" applyFill="1" applyBorder="1" applyAlignment="1">
      <alignment horizontal="center"/>
    </xf>
    <xf numFmtId="0" fontId="16" fillId="3" borderId="2" xfId="4" applyFont="1" applyFill="1" applyBorder="1"/>
    <xf numFmtId="4" fontId="15" fillId="3" borderId="2" xfId="4" applyNumberFormat="1" applyFont="1" applyFill="1" applyBorder="1" applyAlignment="1">
      <alignment horizontal="center"/>
    </xf>
    <xf numFmtId="0" fontId="18" fillId="0" borderId="0" xfId="4" applyFont="1"/>
    <xf numFmtId="0" fontId="1" fillId="0" borderId="1" xfId="4" applyBorder="1" applyAlignment="1"/>
    <xf numFmtId="0" fontId="6" fillId="0" borderId="0" xfId="4" applyFont="1" applyBorder="1" applyAlignment="1">
      <alignment horizontal="center" vertical="top"/>
    </xf>
    <xf numFmtId="0" fontId="6" fillId="0" borderId="0" xfId="4" applyFont="1" applyAlignment="1">
      <alignment horizontal="center" vertical="top"/>
    </xf>
    <xf numFmtId="0" fontId="23" fillId="0" borderId="0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top"/>
    </xf>
    <xf numFmtId="0" fontId="9" fillId="0" borderId="0" xfId="4" applyFont="1" applyBorder="1" applyAlignment="1">
      <alignment horizontal="center" wrapText="1"/>
    </xf>
    <xf numFmtId="0" fontId="7" fillId="0" borderId="4" xfId="4" applyFont="1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0" fontId="12" fillId="0" borderId="5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top" wrapText="1"/>
    </xf>
    <xf numFmtId="0" fontId="12" fillId="0" borderId="6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5" xfId="4" applyFont="1" applyBorder="1" applyAlignment="1">
      <alignment wrapText="1"/>
    </xf>
    <xf numFmtId="4" fontId="14" fillId="0" borderId="5" xfId="4" applyNumberFormat="1" applyFont="1" applyBorder="1" applyAlignment="1">
      <alignment horizontal="center"/>
    </xf>
    <xf numFmtId="2" fontId="15" fillId="5" borderId="5" xfId="4" applyNumberFormat="1" applyFont="1" applyFill="1" applyBorder="1" applyAlignment="1">
      <alignment horizontal="center"/>
    </xf>
    <xf numFmtId="0" fontId="14" fillId="0" borderId="5" xfId="4" applyFont="1" applyBorder="1"/>
    <xf numFmtId="0" fontId="14" fillId="0" borderId="5" xfId="4" applyFont="1" applyFill="1" applyBorder="1" applyAlignment="1">
      <alignment wrapText="1"/>
    </xf>
    <xf numFmtId="4" fontId="14" fillId="0" borderId="6" xfId="4" applyNumberFormat="1" applyFont="1" applyBorder="1" applyAlignment="1">
      <alignment horizontal="center"/>
    </xf>
    <xf numFmtId="0" fontId="14" fillId="0" borderId="5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6" fillId="0" borderId="5" xfId="4" applyFont="1" applyBorder="1"/>
    <xf numFmtId="4" fontId="16" fillId="0" borderId="5" xfId="4" applyNumberFormat="1" applyFont="1" applyBorder="1" applyAlignment="1">
      <alignment horizontal="center"/>
    </xf>
    <xf numFmtId="0" fontId="16" fillId="0" borderId="5" xfId="4" applyFont="1" applyBorder="1" applyAlignment="1">
      <alignment wrapText="1"/>
    </xf>
    <xf numFmtId="4" fontId="16" fillId="0" borderId="6" xfId="4" applyNumberFormat="1" applyFont="1" applyBorder="1" applyAlignment="1">
      <alignment horizontal="center"/>
    </xf>
    <xf numFmtId="0" fontId="15" fillId="6" borderId="5" xfId="4" applyFont="1" applyFill="1" applyBorder="1"/>
    <xf numFmtId="4" fontId="17" fillId="6" borderId="5" xfId="4" applyNumberFormat="1" applyFont="1" applyFill="1" applyBorder="1" applyAlignment="1">
      <alignment horizontal="center"/>
    </xf>
    <xf numFmtId="0" fontId="16" fillId="6" borderId="5" xfId="4" applyFont="1" applyFill="1" applyBorder="1" applyAlignment="1">
      <alignment wrapText="1"/>
    </xf>
    <xf numFmtId="2" fontId="15" fillId="6" borderId="5" xfId="4" applyNumberFormat="1" applyFont="1" applyFill="1" applyBorder="1" applyAlignment="1">
      <alignment horizontal="center"/>
    </xf>
    <xf numFmtId="0" fontId="16" fillId="6" borderId="5" xfId="4" applyFont="1" applyFill="1" applyBorder="1"/>
    <xf numFmtId="4" fontId="17" fillId="6" borderId="6" xfId="4" applyNumberFormat="1" applyFont="1" applyFill="1" applyBorder="1" applyAlignment="1">
      <alignment horizontal="center"/>
    </xf>
    <xf numFmtId="4" fontId="15" fillId="6" borderId="2" xfId="4" applyNumberFormat="1" applyFont="1" applyFill="1" applyBorder="1" applyAlignment="1">
      <alignment horizontal="center"/>
    </xf>
    <xf numFmtId="0" fontId="8" fillId="0" borderId="4" xfId="8" applyFont="1" applyBorder="1" applyAlignment="1">
      <alignment horizontal="center"/>
    </xf>
    <xf numFmtId="0" fontId="19" fillId="0" borderId="4" xfId="8" applyFont="1" applyBorder="1" applyAlignment="1">
      <alignment horizontal="center"/>
    </xf>
    <xf numFmtId="0" fontId="20" fillId="0" borderId="0" xfId="8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 shrinkToFit="1"/>
    </xf>
    <xf numFmtId="165" fontId="0" fillId="0" borderId="0" xfId="0" applyNumberFormat="1"/>
    <xf numFmtId="4" fontId="0" fillId="0" borderId="0" xfId="0" applyNumberFormat="1"/>
    <xf numFmtId="0" fontId="24" fillId="0" borderId="1" xfId="8" applyFont="1" applyBorder="1" applyAlignment="1">
      <alignment horizontal="center"/>
    </xf>
    <xf numFmtId="0" fontId="25" fillId="0" borderId="1" xfId="0" applyFont="1" applyBorder="1" applyAlignment="1"/>
    <xf numFmtId="0" fontId="26" fillId="0" borderId="0" xfId="8" applyFont="1" applyBorder="1" applyAlignment="1">
      <alignment horizontal="centerContinuous" vertical="top"/>
    </xf>
    <xf numFmtId="0" fontId="21" fillId="0" borderId="0" xfId="0" applyFont="1"/>
    <xf numFmtId="0" fontId="12" fillId="0" borderId="0" xfId="0" applyFont="1"/>
    <xf numFmtId="0" fontId="19" fillId="0" borderId="2" xfId="0" applyFont="1" applyBorder="1" applyAlignment="1">
      <alignment horizontal="left" vertical="center" wrapText="1"/>
    </xf>
    <xf numFmtId="2" fontId="24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4" fontId="19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left" vertical="center"/>
    </xf>
    <xf numFmtId="2" fontId="24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6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Border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1" fillId="0" borderId="2" xfId="0" applyFont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right" vertical="top" wrapText="1"/>
    </xf>
    <xf numFmtId="166" fontId="1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/>
    </xf>
    <xf numFmtId="166" fontId="17" fillId="3" borderId="2" xfId="0" applyNumberFormat="1" applyFont="1" applyFill="1" applyBorder="1" applyAlignment="1">
      <alignment horizontal="center"/>
    </xf>
    <xf numFmtId="165" fontId="15" fillId="3" borderId="2" xfId="0" applyNumberFormat="1" applyFont="1" applyFill="1" applyBorder="1" applyAlignment="1">
      <alignment horizontal="center"/>
    </xf>
    <xf numFmtId="166" fontId="15" fillId="3" borderId="2" xfId="0" applyNumberFormat="1" applyFont="1" applyFill="1" applyBorder="1" applyAlignment="1">
      <alignment horizontal="center"/>
    </xf>
  </cellXfs>
  <cellStyles count="9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_план використання 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0" zoomScaleNormal="80" workbookViewId="0">
      <selection activeCell="E26" sqref="E26"/>
    </sheetView>
  </sheetViews>
  <sheetFormatPr defaultRowHeight="15" x14ac:dyDescent="0.25"/>
  <cols>
    <col min="1" max="1" width="7.28515625" customWidth="1"/>
    <col min="2" max="2" width="24.42578125" customWidth="1"/>
    <col min="3" max="3" width="12.42578125" customWidth="1"/>
    <col min="4" max="4" width="15.7109375" customWidth="1"/>
    <col min="5" max="5" width="21.2851562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2.42578125" customWidth="1"/>
    <col min="260" max="260" width="15.7109375" customWidth="1"/>
    <col min="261" max="261" width="21.2851562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2.42578125" customWidth="1"/>
    <col min="516" max="516" width="15.7109375" customWidth="1"/>
    <col min="517" max="517" width="21.2851562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2.42578125" customWidth="1"/>
    <col min="772" max="772" width="15.7109375" customWidth="1"/>
    <col min="773" max="773" width="21.2851562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2.42578125" customWidth="1"/>
    <col min="1028" max="1028" width="15.7109375" customWidth="1"/>
    <col min="1029" max="1029" width="21.2851562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2.42578125" customWidth="1"/>
    <col min="1284" max="1284" width="15.7109375" customWidth="1"/>
    <col min="1285" max="1285" width="21.2851562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2.42578125" customWidth="1"/>
    <col min="1540" max="1540" width="15.7109375" customWidth="1"/>
    <col min="1541" max="1541" width="21.2851562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2.42578125" customWidth="1"/>
    <col min="1796" max="1796" width="15.7109375" customWidth="1"/>
    <col min="1797" max="1797" width="21.2851562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2.42578125" customWidth="1"/>
    <col min="2052" max="2052" width="15.7109375" customWidth="1"/>
    <col min="2053" max="2053" width="21.2851562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2.42578125" customWidth="1"/>
    <col min="2308" max="2308" width="15.7109375" customWidth="1"/>
    <col min="2309" max="2309" width="21.2851562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2.42578125" customWidth="1"/>
    <col min="2564" max="2564" width="15.7109375" customWidth="1"/>
    <col min="2565" max="2565" width="21.2851562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2.42578125" customWidth="1"/>
    <col min="2820" max="2820" width="15.7109375" customWidth="1"/>
    <col min="2821" max="2821" width="21.2851562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2.42578125" customWidth="1"/>
    <col min="3076" max="3076" width="15.7109375" customWidth="1"/>
    <col min="3077" max="3077" width="21.2851562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2.42578125" customWidth="1"/>
    <col min="3332" max="3332" width="15.7109375" customWidth="1"/>
    <col min="3333" max="3333" width="21.2851562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2.42578125" customWidth="1"/>
    <col min="3588" max="3588" width="15.7109375" customWidth="1"/>
    <col min="3589" max="3589" width="21.2851562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2.42578125" customWidth="1"/>
    <col min="3844" max="3844" width="15.7109375" customWidth="1"/>
    <col min="3845" max="3845" width="21.2851562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2.42578125" customWidth="1"/>
    <col min="4100" max="4100" width="15.7109375" customWidth="1"/>
    <col min="4101" max="4101" width="21.2851562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2.42578125" customWidth="1"/>
    <col min="4356" max="4356" width="15.7109375" customWidth="1"/>
    <col min="4357" max="4357" width="21.2851562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2.42578125" customWidth="1"/>
    <col min="4612" max="4612" width="15.7109375" customWidth="1"/>
    <col min="4613" max="4613" width="21.2851562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2.42578125" customWidth="1"/>
    <col min="4868" max="4868" width="15.7109375" customWidth="1"/>
    <col min="4869" max="4869" width="21.2851562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2.42578125" customWidth="1"/>
    <col min="5124" max="5124" width="15.7109375" customWidth="1"/>
    <col min="5125" max="5125" width="21.2851562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2.42578125" customWidth="1"/>
    <col min="5380" max="5380" width="15.7109375" customWidth="1"/>
    <col min="5381" max="5381" width="21.2851562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2.42578125" customWidth="1"/>
    <col min="5636" max="5636" width="15.7109375" customWidth="1"/>
    <col min="5637" max="5637" width="21.2851562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2.42578125" customWidth="1"/>
    <col min="5892" max="5892" width="15.7109375" customWidth="1"/>
    <col min="5893" max="5893" width="21.2851562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2.42578125" customWidth="1"/>
    <col min="6148" max="6148" width="15.7109375" customWidth="1"/>
    <col min="6149" max="6149" width="21.2851562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2.42578125" customWidth="1"/>
    <col min="6404" max="6404" width="15.7109375" customWidth="1"/>
    <col min="6405" max="6405" width="21.2851562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2.42578125" customWidth="1"/>
    <col min="6660" max="6660" width="15.7109375" customWidth="1"/>
    <col min="6661" max="6661" width="21.2851562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2.42578125" customWidth="1"/>
    <col min="6916" max="6916" width="15.7109375" customWidth="1"/>
    <col min="6917" max="6917" width="21.2851562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2.42578125" customWidth="1"/>
    <col min="7172" max="7172" width="15.7109375" customWidth="1"/>
    <col min="7173" max="7173" width="21.2851562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2.42578125" customWidth="1"/>
    <col min="7428" max="7428" width="15.7109375" customWidth="1"/>
    <col min="7429" max="7429" width="21.2851562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2.42578125" customWidth="1"/>
    <col min="7684" max="7684" width="15.7109375" customWidth="1"/>
    <col min="7685" max="7685" width="21.2851562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2.42578125" customWidth="1"/>
    <col min="7940" max="7940" width="15.7109375" customWidth="1"/>
    <col min="7941" max="7941" width="21.2851562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2.42578125" customWidth="1"/>
    <col min="8196" max="8196" width="15.7109375" customWidth="1"/>
    <col min="8197" max="8197" width="21.2851562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2.42578125" customWidth="1"/>
    <col min="8452" max="8452" width="15.7109375" customWidth="1"/>
    <col min="8453" max="8453" width="21.2851562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2.42578125" customWidth="1"/>
    <col min="8708" max="8708" width="15.7109375" customWidth="1"/>
    <col min="8709" max="8709" width="21.2851562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2.42578125" customWidth="1"/>
    <col min="8964" max="8964" width="15.7109375" customWidth="1"/>
    <col min="8965" max="8965" width="21.2851562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2.42578125" customWidth="1"/>
    <col min="9220" max="9220" width="15.7109375" customWidth="1"/>
    <col min="9221" max="9221" width="21.2851562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2.42578125" customWidth="1"/>
    <col min="9476" max="9476" width="15.7109375" customWidth="1"/>
    <col min="9477" max="9477" width="21.2851562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2.42578125" customWidth="1"/>
    <col min="9732" max="9732" width="15.7109375" customWidth="1"/>
    <col min="9733" max="9733" width="21.2851562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2.42578125" customWidth="1"/>
    <col min="9988" max="9988" width="15.7109375" customWidth="1"/>
    <col min="9989" max="9989" width="21.2851562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2.42578125" customWidth="1"/>
    <col min="10244" max="10244" width="15.7109375" customWidth="1"/>
    <col min="10245" max="10245" width="21.2851562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2.42578125" customWidth="1"/>
    <col min="10500" max="10500" width="15.7109375" customWidth="1"/>
    <col min="10501" max="10501" width="21.2851562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2.42578125" customWidth="1"/>
    <col min="10756" max="10756" width="15.7109375" customWidth="1"/>
    <col min="10757" max="10757" width="21.2851562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2.42578125" customWidth="1"/>
    <col min="11012" max="11012" width="15.7109375" customWidth="1"/>
    <col min="11013" max="11013" width="21.2851562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2.42578125" customWidth="1"/>
    <col min="11268" max="11268" width="15.7109375" customWidth="1"/>
    <col min="11269" max="11269" width="21.2851562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2.42578125" customWidth="1"/>
    <col min="11524" max="11524" width="15.7109375" customWidth="1"/>
    <col min="11525" max="11525" width="21.2851562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2.42578125" customWidth="1"/>
    <col min="11780" max="11780" width="15.7109375" customWidth="1"/>
    <col min="11781" max="11781" width="21.2851562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2.42578125" customWidth="1"/>
    <col min="12036" max="12036" width="15.7109375" customWidth="1"/>
    <col min="12037" max="12037" width="21.2851562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2.42578125" customWidth="1"/>
    <col min="12292" max="12292" width="15.7109375" customWidth="1"/>
    <col min="12293" max="12293" width="21.2851562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2.42578125" customWidth="1"/>
    <col min="12548" max="12548" width="15.7109375" customWidth="1"/>
    <col min="12549" max="12549" width="21.2851562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2.42578125" customWidth="1"/>
    <col min="12804" max="12804" width="15.7109375" customWidth="1"/>
    <col min="12805" max="12805" width="21.2851562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2.42578125" customWidth="1"/>
    <col min="13060" max="13060" width="15.7109375" customWidth="1"/>
    <col min="13061" max="13061" width="21.2851562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2.42578125" customWidth="1"/>
    <col min="13316" max="13316" width="15.7109375" customWidth="1"/>
    <col min="13317" max="13317" width="21.2851562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2.42578125" customWidth="1"/>
    <col min="13572" max="13572" width="15.7109375" customWidth="1"/>
    <col min="13573" max="13573" width="21.2851562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2.42578125" customWidth="1"/>
    <col min="13828" max="13828" width="15.7109375" customWidth="1"/>
    <col min="13829" max="13829" width="21.2851562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2.42578125" customWidth="1"/>
    <col min="14084" max="14084" width="15.7109375" customWidth="1"/>
    <col min="14085" max="14085" width="21.2851562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2.42578125" customWidth="1"/>
    <col min="14340" max="14340" width="15.7109375" customWidth="1"/>
    <col min="14341" max="14341" width="21.2851562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2.42578125" customWidth="1"/>
    <col min="14596" max="14596" width="15.7109375" customWidth="1"/>
    <col min="14597" max="14597" width="21.2851562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2.42578125" customWidth="1"/>
    <col min="14852" max="14852" width="15.7109375" customWidth="1"/>
    <col min="14853" max="14853" width="21.2851562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2.42578125" customWidth="1"/>
    <col min="15108" max="15108" width="15.7109375" customWidth="1"/>
    <col min="15109" max="15109" width="21.2851562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2.42578125" customWidth="1"/>
    <col min="15364" max="15364" width="15.7109375" customWidth="1"/>
    <col min="15365" max="15365" width="21.2851562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2.42578125" customWidth="1"/>
    <col min="15620" max="15620" width="15.7109375" customWidth="1"/>
    <col min="15621" max="15621" width="21.2851562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2.42578125" customWidth="1"/>
    <col min="15876" max="15876" width="15.7109375" customWidth="1"/>
    <col min="15877" max="15877" width="21.2851562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2.42578125" customWidth="1"/>
    <col min="16132" max="16132" width="15.7109375" customWidth="1"/>
    <col min="16133" max="16133" width="21.2851562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>
        <v>1</v>
      </c>
      <c r="B7" s="16" t="s">
        <v>16</v>
      </c>
      <c r="C7" s="17"/>
      <c r="D7" s="17">
        <v>12.8</v>
      </c>
      <c r="E7" s="18" t="s">
        <v>17</v>
      </c>
      <c r="F7" s="19">
        <f>SUM(C7,D7)</f>
        <v>12.8</v>
      </c>
      <c r="G7" s="16"/>
      <c r="H7" s="17"/>
      <c r="I7" s="20" t="s">
        <v>17</v>
      </c>
      <c r="J7" s="17">
        <v>12.8</v>
      </c>
      <c r="K7" s="21"/>
    </row>
    <row r="8" spans="1:16" ht="15.75" x14ac:dyDescent="0.25">
      <c r="A8" s="15">
        <v>2</v>
      </c>
      <c r="B8" s="16" t="s">
        <v>18</v>
      </c>
      <c r="C8" s="17"/>
      <c r="D8" s="17">
        <v>71.099999999999994</v>
      </c>
      <c r="E8" s="18" t="s">
        <v>19</v>
      </c>
      <c r="F8" s="19">
        <f t="shared" ref="F8:F32" si="0">SUM(C8,D8)</f>
        <v>71.099999999999994</v>
      </c>
      <c r="G8" s="16"/>
      <c r="H8" s="17"/>
      <c r="I8" s="18" t="s">
        <v>20</v>
      </c>
      <c r="J8" s="17">
        <v>6</v>
      </c>
      <c r="K8" s="21"/>
    </row>
    <row r="9" spans="1:16" ht="15.75" x14ac:dyDescent="0.25">
      <c r="A9" s="15"/>
      <c r="B9" s="16" t="s">
        <v>18</v>
      </c>
      <c r="C9" s="17"/>
      <c r="D9" s="17"/>
      <c r="E9" s="18"/>
      <c r="F9" s="19">
        <f t="shared" si="0"/>
        <v>0</v>
      </c>
      <c r="G9" s="16"/>
      <c r="H9" s="17"/>
      <c r="I9" s="20" t="s">
        <v>21</v>
      </c>
      <c r="J9" s="17">
        <v>8.1999999999999993</v>
      </c>
      <c r="K9" s="21"/>
    </row>
    <row r="10" spans="1:16" ht="15.75" x14ac:dyDescent="0.25">
      <c r="A10" s="15"/>
      <c r="B10" s="16" t="s">
        <v>18</v>
      </c>
      <c r="C10" s="17"/>
      <c r="D10" s="17"/>
      <c r="E10" s="18"/>
      <c r="F10" s="19">
        <f t="shared" si="0"/>
        <v>0</v>
      </c>
      <c r="G10" s="22"/>
      <c r="H10" s="17"/>
      <c r="I10" s="18" t="s">
        <v>22</v>
      </c>
      <c r="J10" s="17">
        <v>1.3</v>
      </c>
      <c r="K10" s="21"/>
    </row>
    <row r="11" spans="1:16" ht="15.75" x14ac:dyDescent="0.25">
      <c r="A11" s="15"/>
      <c r="B11" s="16" t="s">
        <v>18</v>
      </c>
      <c r="C11" s="17"/>
      <c r="D11" s="17"/>
      <c r="E11" s="18"/>
      <c r="F11" s="19">
        <f t="shared" si="0"/>
        <v>0</v>
      </c>
      <c r="G11" s="22"/>
      <c r="H11" s="17"/>
      <c r="I11" s="18" t="s">
        <v>23</v>
      </c>
      <c r="J11" s="17">
        <v>2.8</v>
      </c>
      <c r="K11" s="21"/>
    </row>
    <row r="12" spans="1:16" ht="15.75" x14ac:dyDescent="0.25">
      <c r="A12" s="15"/>
      <c r="B12" s="16" t="s">
        <v>18</v>
      </c>
      <c r="C12" s="17"/>
      <c r="D12" s="17"/>
      <c r="E12" s="18"/>
      <c r="F12" s="19">
        <f t="shared" si="0"/>
        <v>0</v>
      </c>
      <c r="G12" s="16"/>
      <c r="H12" s="17"/>
      <c r="I12" s="18" t="s">
        <v>24</v>
      </c>
      <c r="J12" s="17">
        <v>8.9</v>
      </c>
      <c r="K12" s="21"/>
    </row>
    <row r="13" spans="1:16" ht="15.75" x14ac:dyDescent="0.25">
      <c r="A13" s="22"/>
      <c r="B13" s="16" t="s">
        <v>18</v>
      </c>
      <c r="C13" s="17"/>
      <c r="D13" s="17"/>
      <c r="E13" s="18"/>
      <c r="F13" s="19">
        <f t="shared" si="0"/>
        <v>0</v>
      </c>
      <c r="G13" s="16"/>
      <c r="H13" s="17"/>
      <c r="I13" s="18" t="s">
        <v>25</v>
      </c>
      <c r="J13" s="17">
        <v>3.9</v>
      </c>
      <c r="K13" s="21"/>
    </row>
    <row r="14" spans="1:16" ht="15" customHeight="1" x14ac:dyDescent="0.25">
      <c r="A14" s="22"/>
      <c r="B14" s="16" t="s">
        <v>18</v>
      </c>
      <c r="C14" s="17"/>
      <c r="D14" s="17"/>
      <c r="E14" s="18"/>
      <c r="F14" s="19">
        <f t="shared" si="0"/>
        <v>0</v>
      </c>
      <c r="G14" s="16"/>
      <c r="H14" s="17"/>
      <c r="I14" s="18" t="s">
        <v>26</v>
      </c>
      <c r="J14" s="17">
        <v>8.6999999999999993</v>
      </c>
      <c r="K14" s="21"/>
    </row>
    <row r="15" spans="1:16" ht="15.75" x14ac:dyDescent="0.25">
      <c r="A15" s="15"/>
      <c r="B15" s="16" t="s">
        <v>18</v>
      </c>
      <c r="C15" s="17"/>
      <c r="D15" s="17"/>
      <c r="E15" s="18"/>
      <c r="F15" s="19">
        <f t="shared" si="0"/>
        <v>0</v>
      </c>
      <c r="G15" s="16"/>
      <c r="H15" s="17"/>
      <c r="I15" s="18" t="s">
        <v>27</v>
      </c>
      <c r="J15" s="17">
        <v>31.3</v>
      </c>
      <c r="K15" s="21"/>
    </row>
    <row r="16" spans="1:16" ht="15.75" x14ac:dyDescent="0.25">
      <c r="A16" s="15"/>
      <c r="B16" s="16" t="s">
        <v>18</v>
      </c>
      <c r="C16" s="17"/>
      <c r="D16" s="17">
        <v>20</v>
      </c>
      <c r="E16" s="18" t="s">
        <v>28</v>
      </c>
      <c r="F16" s="19">
        <f t="shared" si="0"/>
        <v>20</v>
      </c>
      <c r="G16" s="16"/>
      <c r="H16" s="17"/>
      <c r="I16" s="18" t="s">
        <v>28</v>
      </c>
      <c r="J16" s="17">
        <v>20</v>
      </c>
      <c r="K16" s="21"/>
    </row>
    <row r="17" spans="1:11" ht="15.75" x14ac:dyDescent="0.25">
      <c r="A17" s="15">
        <v>3</v>
      </c>
      <c r="B17" s="16" t="s">
        <v>29</v>
      </c>
      <c r="C17" s="17"/>
      <c r="D17" s="17">
        <v>5.8</v>
      </c>
      <c r="E17" s="18" t="s">
        <v>30</v>
      </c>
      <c r="F17" s="19">
        <f t="shared" si="0"/>
        <v>5.8</v>
      </c>
      <c r="G17" s="16"/>
      <c r="H17" s="17"/>
      <c r="I17" s="18" t="s">
        <v>30</v>
      </c>
      <c r="J17" s="17">
        <v>5.8</v>
      </c>
      <c r="K17" s="21"/>
    </row>
    <row r="18" spans="1:11" ht="15.75" x14ac:dyDescent="0.25">
      <c r="A18" s="15"/>
      <c r="B18" s="16"/>
      <c r="C18" s="17"/>
      <c r="D18" s="17">
        <v>35</v>
      </c>
      <c r="E18" s="18" t="s">
        <v>31</v>
      </c>
      <c r="F18" s="19">
        <f t="shared" si="0"/>
        <v>35</v>
      </c>
      <c r="G18" s="16"/>
      <c r="H18" s="17"/>
      <c r="I18" s="18" t="s">
        <v>31</v>
      </c>
      <c r="J18" s="17">
        <v>35</v>
      </c>
      <c r="K18" s="21"/>
    </row>
    <row r="19" spans="1:11" ht="15.75" x14ac:dyDescent="0.25">
      <c r="A19" s="15">
        <v>4</v>
      </c>
      <c r="B19" s="16" t="s">
        <v>32</v>
      </c>
      <c r="C19" s="17"/>
      <c r="D19" s="17">
        <v>3.2</v>
      </c>
      <c r="E19" s="18" t="s">
        <v>33</v>
      </c>
      <c r="F19" s="19">
        <f t="shared" si="0"/>
        <v>3.2</v>
      </c>
      <c r="G19" s="16"/>
      <c r="H19" s="17"/>
      <c r="I19" s="18" t="s">
        <v>33</v>
      </c>
      <c r="J19" s="17">
        <v>3.2</v>
      </c>
      <c r="K19" s="21"/>
    </row>
    <row r="20" spans="1:11" ht="15.75" x14ac:dyDescent="0.25">
      <c r="A20" s="15">
        <v>5</v>
      </c>
      <c r="B20" s="16" t="s">
        <v>34</v>
      </c>
      <c r="C20" s="17"/>
      <c r="D20" s="17">
        <v>35</v>
      </c>
      <c r="E20" s="18" t="s">
        <v>35</v>
      </c>
      <c r="F20" s="19">
        <f t="shared" si="0"/>
        <v>35</v>
      </c>
      <c r="G20" s="16"/>
      <c r="H20" s="17"/>
      <c r="I20" s="18" t="s">
        <v>35</v>
      </c>
      <c r="J20" s="17">
        <v>35</v>
      </c>
      <c r="K20" s="21"/>
    </row>
    <row r="21" spans="1:11" ht="15.75" x14ac:dyDescent="0.25">
      <c r="A21" s="15">
        <v>6</v>
      </c>
      <c r="B21" s="16" t="s">
        <v>36</v>
      </c>
      <c r="C21" s="17"/>
      <c r="D21" s="17">
        <v>263.60000000000002</v>
      </c>
      <c r="E21" s="18" t="s">
        <v>37</v>
      </c>
      <c r="F21" s="19">
        <f t="shared" si="0"/>
        <v>263.60000000000002</v>
      </c>
      <c r="G21" s="16"/>
      <c r="H21" s="17"/>
      <c r="I21" s="18" t="s">
        <v>37</v>
      </c>
      <c r="J21" s="17">
        <v>263.60000000000002</v>
      </c>
      <c r="K21" s="21"/>
    </row>
    <row r="22" spans="1:11" ht="16.899999999999999" customHeight="1" x14ac:dyDescent="0.25">
      <c r="A22" s="15">
        <v>7</v>
      </c>
      <c r="B22" s="16" t="s">
        <v>38</v>
      </c>
      <c r="C22" s="17"/>
      <c r="D22" s="17">
        <v>6.2</v>
      </c>
      <c r="E22" s="18" t="s">
        <v>39</v>
      </c>
      <c r="F22" s="19">
        <f t="shared" si="0"/>
        <v>6.2</v>
      </c>
      <c r="G22" s="16"/>
      <c r="H22" s="17"/>
      <c r="I22" s="18" t="s">
        <v>39</v>
      </c>
      <c r="J22" s="17">
        <v>6.2</v>
      </c>
      <c r="K22" s="21"/>
    </row>
    <row r="23" spans="1:11" ht="15.75" x14ac:dyDescent="0.25">
      <c r="A23" s="22">
        <v>8</v>
      </c>
      <c r="B23" s="16" t="s">
        <v>40</v>
      </c>
      <c r="C23" s="17"/>
      <c r="D23" s="17">
        <v>3.4</v>
      </c>
      <c r="E23" s="18" t="s">
        <v>41</v>
      </c>
      <c r="F23" s="19">
        <f t="shared" si="0"/>
        <v>3.4</v>
      </c>
      <c r="G23" s="16"/>
      <c r="H23" s="17"/>
      <c r="I23" s="18" t="s">
        <v>41</v>
      </c>
      <c r="J23" s="17">
        <v>3.4</v>
      </c>
      <c r="K23" s="21"/>
    </row>
    <row r="24" spans="1:11" ht="15.75" x14ac:dyDescent="0.25">
      <c r="A24" s="22">
        <v>9</v>
      </c>
      <c r="B24" s="16" t="s">
        <v>42</v>
      </c>
      <c r="C24" s="17"/>
      <c r="D24" s="17">
        <v>50</v>
      </c>
      <c r="E24" s="18" t="s">
        <v>43</v>
      </c>
      <c r="F24" s="19">
        <f t="shared" si="0"/>
        <v>50</v>
      </c>
      <c r="G24" s="16"/>
      <c r="H24" s="17"/>
      <c r="I24" s="18" t="s">
        <v>43</v>
      </c>
      <c r="J24" s="17">
        <v>50</v>
      </c>
      <c r="K24" s="21"/>
    </row>
    <row r="25" spans="1:11" ht="15.75" x14ac:dyDescent="0.25">
      <c r="A25" s="15">
        <v>10</v>
      </c>
      <c r="B25" s="16" t="s">
        <v>44</v>
      </c>
      <c r="C25" s="17"/>
      <c r="D25" s="17">
        <v>6</v>
      </c>
      <c r="E25" s="18" t="s">
        <v>45</v>
      </c>
      <c r="F25" s="19">
        <f t="shared" si="0"/>
        <v>6</v>
      </c>
      <c r="G25" s="16"/>
      <c r="H25" s="17"/>
      <c r="I25" s="18" t="s">
        <v>45</v>
      </c>
      <c r="J25" s="17">
        <v>6</v>
      </c>
      <c r="K25" s="21"/>
    </row>
    <row r="26" spans="1:11" ht="15.75" x14ac:dyDescent="0.25">
      <c r="A26" s="15">
        <v>11</v>
      </c>
      <c r="B26" s="16" t="s">
        <v>46</v>
      </c>
      <c r="C26" s="17"/>
      <c r="D26" s="17">
        <v>3.4</v>
      </c>
      <c r="E26" s="18" t="s">
        <v>47</v>
      </c>
      <c r="F26" s="19">
        <f t="shared" si="0"/>
        <v>3.4</v>
      </c>
      <c r="G26" s="16"/>
      <c r="H26" s="17"/>
      <c r="I26" s="18" t="s">
        <v>47</v>
      </c>
      <c r="J26" s="17">
        <v>3.4</v>
      </c>
      <c r="K26" s="21"/>
    </row>
    <row r="27" spans="1:11" ht="15.75" x14ac:dyDescent="0.25">
      <c r="A27" s="15">
        <v>12</v>
      </c>
      <c r="B27" s="16" t="s">
        <v>48</v>
      </c>
      <c r="C27" s="17"/>
      <c r="D27" s="17">
        <v>20</v>
      </c>
      <c r="E27" s="18" t="s">
        <v>49</v>
      </c>
      <c r="F27" s="19">
        <f t="shared" si="0"/>
        <v>20</v>
      </c>
      <c r="G27" s="16"/>
      <c r="H27" s="17"/>
      <c r="I27" s="18" t="s">
        <v>49</v>
      </c>
      <c r="J27" s="17">
        <v>20</v>
      </c>
      <c r="K27" s="21"/>
    </row>
    <row r="28" spans="1:11" ht="15.75" x14ac:dyDescent="0.25">
      <c r="A28" s="15">
        <v>13</v>
      </c>
      <c r="B28" s="16" t="s">
        <v>50</v>
      </c>
      <c r="C28" s="17"/>
      <c r="D28" s="17">
        <v>15</v>
      </c>
      <c r="E28" s="18" t="s">
        <v>51</v>
      </c>
      <c r="F28" s="19">
        <f t="shared" si="0"/>
        <v>15</v>
      </c>
      <c r="G28" s="16"/>
      <c r="H28" s="17"/>
      <c r="I28" s="18" t="s">
        <v>51</v>
      </c>
      <c r="J28" s="17">
        <v>15</v>
      </c>
      <c r="K28" s="21"/>
    </row>
    <row r="29" spans="1:11" ht="15.75" x14ac:dyDescent="0.25">
      <c r="A29" s="15">
        <v>14</v>
      </c>
      <c r="B29" s="16" t="s">
        <v>52</v>
      </c>
      <c r="C29" s="17"/>
      <c r="D29" s="17">
        <v>65</v>
      </c>
      <c r="E29" s="18" t="s">
        <v>53</v>
      </c>
      <c r="F29" s="19">
        <f t="shared" si="0"/>
        <v>65</v>
      </c>
      <c r="G29" s="16"/>
      <c r="H29" s="17"/>
      <c r="I29" s="18" t="s">
        <v>53</v>
      </c>
      <c r="J29" s="17">
        <v>65</v>
      </c>
      <c r="K29" s="21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x14ac:dyDescent="0.25">
      <c r="A31" s="23"/>
      <c r="B31" s="24"/>
      <c r="C31" s="25"/>
      <c r="D31" s="25"/>
      <c r="E31" s="26"/>
      <c r="F31" s="19">
        <f t="shared" si="0"/>
        <v>0</v>
      </c>
      <c r="G31" s="24"/>
      <c r="H31" s="25"/>
      <c r="I31" s="26"/>
      <c r="J31" s="25"/>
      <c r="K31" s="21"/>
    </row>
    <row r="32" spans="1:11" ht="15.75" x14ac:dyDescent="0.25">
      <c r="A32" s="24"/>
      <c r="B32" s="27" t="s">
        <v>54</v>
      </c>
      <c r="C32" s="28">
        <f>SUM(C7:C31)</f>
        <v>0</v>
      </c>
      <c r="D32" s="28">
        <f>SUM(D7:D31)</f>
        <v>615.49999999999989</v>
      </c>
      <c r="E32" s="29"/>
      <c r="F32" s="30">
        <f t="shared" si="0"/>
        <v>615.49999999999989</v>
      </c>
      <c r="G32" s="31"/>
      <c r="H32" s="28">
        <f>SUM(H7:H31)</f>
        <v>0</v>
      </c>
      <c r="I32" s="29"/>
      <c r="J32" s="28">
        <f>SUM(J7:J31)</f>
        <v>615.49999999999989</v>
      </c>
      <c r="K32" s="32">
        <f>C32-H32</f>
        <v>0</v>
      </c>
    </row>
    <row r="35" spans="2:8" ht="15.75" x14ac:dyDescent="0.25">
      <c r="B35" s="33" t="s">
        <v>55</v>
      </c>
      <c r="F35" s="34"/>
      <c r="G35" s="35"/>
      <c r="H35" s="36"/>
    </row>
    <row r="36" spans="2:8" x14ac:dyDescent="0.25">
      <c r="B36" s="33"/>
      <c r="F36" s="37" t="s">
        <v>56</v>
      </c>
      <c r="G36" s="38"/>
      <c r="H36" s="38"/>
    </row>
    <row r="37" spans="2:8" ht="15.75" x14ac:dyDescent="0.25">
      <c r="B37" s="33" t="s">
        <v>57</v>
      </c>
      <c r="F37" s="34"/>
      <c r="G37" s="35"/>
      <c r="H37" s="36"/>
    </row>
    <row r="38" spans="2:8" x14ac:dyDescent="0.25">
      <c r="F38" s="37" t="s">
        <v>56</v>
      </c>
      <c r="G38" s="38"/>
      <c r="H38" s="38"/>
    </row>
  </sheetData>
  <mergeCells count="12">
    <mergeCell ref="G35:H35"/>
    <mergeCell ref="G37:H37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6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75" workbookViewId="0">
      <selection activeCell="K50" sqref="K50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5" t="s">
        <v>301</v>
      </c>
    </row>
    <row r="3" spans="1:13" ht="61.5" customHeight="1" x14ac:dyDescent="0.25">
      <c r="A3" s="3"/>
      <c r="B3" s="7" t="s">
        <v>302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47.25" x14ac:dyDescent="0.25">
      <c r="A7" s="15">
        <v>1</v>
      </c>
      <c r="B7" s="16" t="s">
        <v>63</v>
      </c>
      <c r="C7" s="17">
        <v>1231</v>
      </c>
      <c r="D7" s="17"/>
      <c r="E7" s="18"/>
      <c r="F7" s="19">
        <f>SUM(C7,D7)</f>
        <v>1231</v>
      </c>
      <c r="G7" s="16">
        <v>2240</v>
      </c>
      <c r="H7" s="17">
        <v>80</v>
      </c>
      <c r="I7" s="20" t="s">
        <v>303</v>
      </c>
      <c r="J7" s="17"/>
      <c r="K7" s="21"/>
    </row>
    <row r="8" spans="1:13" ht="15.75" x14ac:dyDescent="0.25">
      <c r="A8" s="15">
        <v>2</v>
      </c>
      <c r="B8" s="16"/>
      <c r="C8" s="17"/>
      <c r="D8" s="17"/>
      <c r="E8" s="18"/>
      <c r="F8" s="19">
        <f t="shared" ref="F8:F50" si="0">SUM(C8,D8)</f>
        <v>0</v>
      </c>
      <c r="G8" s="16">
        <v>2220</v>
      </c>
      <c r="H8" s="17">
        <v>435.1</v>
      </c>
      <c r="I8" s="20" t="s">
        <v>61</v>
      </c>
      <c r="J8" s="17"/>
      <c r="K8" s="21"/>
    </row>
    <row r="9" spans="1:13" ht="15.75" x14ac:dyDescent="0.25">
      <c r="A9" s="15"/>
      <c r="B9" s="16"/>
      <c r="C9" s="17"/>
      <c r="D9" s="17"/>
      <c r="E9" s="18"/>
      <c r="F9" s="19">
        <f t="shared" si="0"/>
        <v>0</v>
      </c>
      <c r="G9" s="16">
        <v>2210</v>
      </c>
      <c r="H9" s="17">
        <v>5.8</v>
      </c>
      <c r="I9" s="20" t="s">
        <v>304</v>
      </c>
      <c r="J9" s="17"/>
      <c r="K9" s="21"/>
    </row>
    <row r="10" spans="1:13" ht="15.75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20"/>
      <c r="J10" s="17"/>
      <c r="K10" s="21"/>
    </row>
    <row r="11" spans="1:13" ht="15.75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20"/>
      <c r="J11" s="17"/>
      <c r="K11" s="21"/>
    </row>
    <row r="12" spans="1:13" ht="15.75" x14ac:dyDescent="0.25">
      <c r="A12" s="15"/>
      <c r="B12" s="16"/>
      <c r="C12" s="17"/>
      <c r="D12" s="17"/>
      <c r="E12" s="18"/>
      <c r="F12" s="19">
        <f t="shared" si="0"/>
        <v>0</v>
      </c>
      <c r="G12" s="22"/>
      <c r="H12" s="17"/>
      <c r="I12" s="18"/>
      <c r="J12" s="17"/>
      <c r="K12" s="21"/>
    </row>
    <row r="13" spans="1:13" ht="15.75" x14ac:dyDescent="0.25">
      <c r="A13" s="15"/>
      <c r="B13" s="16"/>
      <c r="C13" s="17"/>
      <c r="D13" s="17"/>
      <c r="E13" s="18"/>
      <c r="F13" s="19">
        <f t="shared" si="0"/>
        <v>0</v>
      </c>
      <c r="G13" s="22"/>
      <c r="H13" s="17"/>
      <c r="I13" s="18"/>
      <c r="J13" s="17"/>
      <c r="K13" s="21"/>
    </row>
    <row r="14" spans="1:13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1"/>
    </row>
    <row r="15" spans="1:13" ht="15.75" x14ac:dyDescent="0.25">
      <c r="A15" s="22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1"/>
    </row>
    <row r="16" spans="1:13" ht="15" customHeight="1" x14ac:dyDescent="0.25">
      <c r="A16" s="22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1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1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1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1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1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1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1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1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1"/>
    </row>
    <row r="25" spans="1:11" ht="15.75" x14ac:dyDescent="0.25">
      <c r="A25" s="22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1"/>
    </row>
    <row r="26" spans="1:11" ht="15.75" x14ac:dyDescent="0.25">
      <c r="A26" s="22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1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x14ac:dyDescent="0.25">
      <c r="A35" s="22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x14ac:dyDescent="0.25">
      <c r="A36" s="22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1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1"/>
    </row>
    <row r="45" spans="1:11" ht="15.75" x14ac:dyDescent="0.25">
      <c r="A45" s="22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1"/>
    </row>
    <row r="46" spans="1:11" ht="15.75" x14ac:dyDescent="0.25">
      <c r="A46" s="22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1"/>
    </row>
    <row r="47" spans="1:11" ht="15.75" x14ac:dyDescent="0.25">
      <c r="A47" s="23"/>
      <c r="B47" s="24"/>
      <c r="C47" s="25"/>
      <c r="D47" s="25"/>
      <c r="E47" s="26"/>
      <c r="F47" s="19">
        <f t="shared" si="0"/>
        <v>0</v>
      </c>
      <c r="G47" s="24"/>
      <c r="H47" s="25"/>
      <c r="I47" s="26"/>
      <c r="J47" s="25"/>
      <c r="K47" s="21"/>
    </row>
    <row r="48" spans="1:11" ht="15.75" x14ac:dyDescent="0.25">
      <c r="A48" s="23"/>
      <c r="B48" s="24"/>
      <c r="C48" s="25"/>
      <c r="D48" s="25"/>
      <c r="E48" s="26"/>
      <c r="F48" s="19">
        <f t="shared" si="0"/>
        <v>0</v>
      </c>
      <c r="G48" s="24"/>
      <c r="H48" s="25"/>
      <c r="I48" s="26"/>
      <c r="J48" s="25"/>
      <c r="K48" s="21"/>
    </row>
    <row r="49" spans="1:11" ht="15.75" x14ac:dyDescent="0.25">
      <c r="A49" s="23"/>
      <c r="B49" s="24"/>
      <c r="C49" s="25"/>
      <c r="D49" s="25"/>
      <c r="E49" s="26"/>
      <c r="F49" s="19">
        <f t="shared" si="0"/>
        <v>0</v>
      </c>
      <c r="G49" s="24"/>
      <c r="H49" s="25"/>
      <c r="I49" s="26"/>
      <c r="J49" s="25"/>
      <c r="K49" s="21"/>
    </row>
    <row r="50" spans="1:11" ht="15.75" x14ac:dyDescent="0.25">
      <c r="A50" s="24"/>
      <c r="B50" s="27" t="s">
        <v>54</v>
      </c>
      <c r="C50" s="28">
        <f>SUM(C7:C49)</f>
        <v>1231</v>
      </c>
      <c r="D50" s="28">
        <f>SUM(D7:D49)</f>
        <v>0</v>
      </c>
      <c r="E50" s="29"/>
      <c r="F50" s="30">
        <f t="shared" si="0"/>
        <v>1231</v>
      </c>
      <c r="G50" s="31"/>
      <c r="H50" s="28">
        <f>SUM(H7:H49)</f>
        <v>520.9</v>
      </c>
      <c r="I50" s="29"/>
      <c r="J50" s="28">
        <f>SUM(J7:J49)</f>
        <v>0</v>
      </c>
      <c r="K50" s="32">
        <f>C50-H50</f>
        <v>710.1</v>
      </c>
    </row>
    <row r="53" spans="1:11" ht="15.75" x14ac:dyDescent="0.25">
      <c r="B53" s="33" t="s">
        <v>305</v>
      </c>
      <c r="F53" s="34"/>
      <c r="G53" s="35" t="s">
        <v>306</v>
      </c>
      <c r="H53" s="36"/>
    </row>
    <row r="54" spans="1:11" x14ac:dyDescent="0.25">
      <c r="B54" s="33"/>
      <c r="F54" s="37" t="s">
        <v>56</v>
      </c>
      <c r="G54" s="38"/>
      <c r="H54" s="38"/>
    </row>
    <row r="55" spans="1:11" ht="15.75" x14ac:dyDescent="0.25">
      <c r="B55" s="33" t="s">
        <v>57</v>
      </c>
      <c r="F55" s="34"/>
      <c r="G55" s="35" t="s">
        <v>300</v>
      </c>
      <c r="H55" s="36"/>
    </row>
    <row r="56" spans="1:11" x14ac:dyDescent="0.25">
      <c r="F56" s="37" t="s">
        <v>56</v>
      </c>
      <c r="G56" s="38"/>
      <c r="H56" s="38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0" zoomScaleNormal="80" workbookViewId="0">
      <selection activeCell="A24" sqref="A24:IV25"/>
    </sheetView>
  </sheetViews>
  <sheetFormatPr defaultRowHeight="15" x14ac:dyDescent="0.25"/>
  <cols>
    <col min="1" max="1" width="7.28515625" customWidth="1"/>
    <col min="2" max="2" width="23" customWidth="1"/>
    <col min="3" max="4" width="15.1406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17" max="17" width="18.42578125" customWidth="1"/>
    <col min="257" max="257" width="7.28515625" customWidth="1"/>
    <col min="258" max="258" width="23" customWidth="1"/>
    <col min="259" max="260" width="15.1406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273" max="273" width="18.42578125" customWidth="1"/>
    <col min="513" max="513" width="7.28515625" customWidth="1"/>
    <col min="514" max="514" width="23" customWidth="1"/>
    <col min="515" max="516" width="15.1406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529" max="529" width="18.42578125" customWidth="1"/>
    <col min="769" max="769" width="7.28515625" customWidth="1"/>
    <col min="770" max="770" width="23" customWidth="1"/>
    <col min="771" max="772" width="15.1406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785" max="785" width="18.42578125" customWidth="1"/>
    <col min="1025" max="1025" width="7.28515625" customWidth="1"/>
    <col min="1026" max="1026" width="23" customWidth="1"/>
    <col min="1027" max="1028" width="15.1406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041" max="1041" width="18.42578125" customWidth="1"/>
    <col min="1281" max="1281" width="7.28515625" customWidth="1"/>
    <col min="1282" max="1282" width="23" customWidth="1"/>
    <col min="1283" max="1284" width="15.1406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297" max="1297" width="18.42578125" customWidth="1"/>
    <col min="1537" max="1537" width="7.28515625" customWidth="1"/>
    <col min="1538" max="1538" width="23" customWidth="1"/>
    <col min="1539" max="1540" width="15.1406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553" max="1553" width="18.42578125" customWidth="1"/>
    <col min="1793" max="1793" width="7.28515625" customWidth="1"/>
    <col min="1794" max="1794" width="23" customWidth="1"/>
    <col min="1795" max="1796" width="15.1406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1809" max="1809" width="18.42578125" customWidth="1"/>
    <col min="2049" max="2049" width="7.28515625" customWidth="1"/>
    <col min="2050" max="2050" width="23" customWidth="1"/>
    <col min="2051" max="2052" width="15.1406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065" max="2065" width="18.42578125" customWidth="1"/>
    <col min="2305" max="2305" width="7.28515625" customWidth="1"/>
    <col min="2306" max="2306" width="23" customWidth="1"/>
    <col min="2307" max="2308" width="15.1406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321" max="2321" width="18.42578125" customWidth="1"/>
    <col min="2561" max="2561" width="7.28515625" customWidth="1"/>
    <col min="2562" max="2562" width="23" customWidth="1"/>
    <col min="2563" max="2564" width="15.1406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577" max="2577" width="18.42578125" customWidth="1"/>
    <col min="2817" max="2817" width="7.28515625" customWidth="1"/>
    <col min="2818" max="2818" width="23" customWidth="1"/>
    <col min="2819" max="2820" width="15.1406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2833" max="2833" width="18.42578125" customWidth="1"/>
    <col min="3073" max="3073" width="7.28515625" customWidth="1"/>
    <col min="3074" max="3074" width="23" customWidth="1"/>
    <col min="3075" max="3076" width="15.1406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089" max="3089" width="18.42578125" customWidth="1"/>
    <col min="3329" max="3329" width="7.28515625" customWidth="1"/>
    <col min="3330" max="3330" width="23" customWidth="1"/>
    <col min="3331" max="3332" width="15.1406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345" max="3345" width="18.42578125" customWidth="1"/>
    <col min="3585" max="3585" width="7.28515625" customWidth="1"/>
    <col min="3586" max="3586" width="23" customWidth="1"/>
    <col min="3587" max="3588" width="15.1406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601" max="3601" width="18.42578125" customWidth="1"/>
    <col min="3841" max="3841" width="7.28515625" customWidth="1"/>
    <col min="3842" max="3842" width="23" customWidth="1"/>
    <col min="3843" max="3844" width="15.1406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3857" max="3857" width="18.42578125" customWidth="1"/>
    <col min="4097" max="4097" width="7.28515625" customWidth="1"/>
    <col min="4098" max="4098" width="23" customWidth="1"/>
    <col min="4099" max="4100" width="15.1406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113" max="4113" width="18.42578125" customWidth="1"/>
    <col min="4353" max="4353" width="7.28515625" customWidth="1"/>
    <col min="4354" max="4354" width="23" customWidth="1"/>
    <col min="4355" max="4356" width="15.1406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369" max="4369" width="18.42578125" customWidth="1"/>
    <col min="4609" max="4609" width="7.28515625" customWidth="1"/>
    <col min="4610" max="4610" width="23" customWidth="1"/>
    <col min="4611" max="4612" width="15.1406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625" max="4625" width="18.42578125" customWidth="1"/>
    <col min="4865" max="4865" width="7.28515625" customWidth="1"/>
    <col min="4866" max="4866" width="23" customWidth="1"/>
    <col min="4867" max="4868" width="15.1406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4881" max="4881" width="18.42578125" customWidth="1"/>
    <col min="5121" max="5121" width="7.28515625" customWidth="1"/>
    <col min="5122" max="5122" width="23" customWidth="1"/>
    <col min="5123" max="5124" width="15.1406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137" max="5137" width="18.42578125" customWidth="1"/>
    <col min="5377" max="5377" width="7.28515625" customWidth="1"/>
    <col min="5378" max="5378" width="23" customWidth="1"/>
    <col min="5379" max="5380" width="15.1406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393" max="5393" width="18.42578125" customWidth="1"/>
    <col min="5633" max="5633" width="7.28515625" customWidth="1"/>
    <col min="5634" max="5634" width="23" customWidth="1"/>
    <col min="5635" max="5636" width="15.1406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649" max="5649" width="18.42578125" customWidth="1"/>
    <col min="5889" max="5889" width="7.28515625" customWidth="1"/>
    <col min="5890" max="5890" width="23" customWidth="1"/>
    <col min="5891" max="5892" width="15.1406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5905" max="5905" width="18.42578125" customWidth="1"/>
    <col min="6145" max="6145" width="7.28515625" customWidth="1"/>
    <col min="6146" max="6146" width="23" customWidth="1"/>
    <col min="6147" max="6148" width="15.1406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161" max="6161" width="18.42578125" customWidth="1"/>
    <col min="6401" max="6401" width="7.28515625" customWidth="1"/>
    <col min="6402" max="6402" width="23" customWidth="1"/>
    <col min="6403" max="6404" width="15.1406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417" max="6417" width="18.42578125" customWidth="1"/>
    <col min="6657" max="6657" width="7.28515625" customWidth="1"/>
    <col min="6658" max="6658" width="23" customWidth="1"/>
    <col min="6659" max="6660" width="15.1406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673" max="6673" width="18.42578125" customWidth="1"/>
    <col min="6913" max="6913" width="7.28515625" customWidth="1"/>
    <col min="6914" max="6914" width="23" customWidth="1"/>
    <col min="6915" max="6916" width="15.1406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6929" max="6929" width="18.42578125" customWidth="1"/>
    <col min="7169" max="7169" width="7.28515625" customWidth="1"/>
    <col min="7170" max="7170" width="23" customWidth="1"/>
    <col min="7171" max="7172" width="15.1406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185" max="7185" width="18.42578125" customWidth="1"/>
    <col min="7425" max="7425" width="7.28515625" customWidth="1"/>
    <col min="7426" max="7426" width="23" customWidth="1"/>
    <col min="7427" max="7428" width="15.1406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441" max="7441" width="18.42578125" customWidth="1"/>
    <col min="7681" max="7681" width="7.28515625" customWidth="1"/>
    <col min="7682" max="7682" width="23" customWidth="1"/>
    <col min="7683" max="7684" width="15.1406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697" max="7697" width="18.42578125" customWidth="1"/>
    <col min="7937" max="7937" width="7.28515625" customWidth="1"/>
    <col min="7938" max="7938" width="23" customWidth="1"/>
    <col min="7939" max="7940" width="15.1406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7953" max="7953" width="18.42578125" customWidth="1"/>
    <col min="8193" max="8193" width="7.28515625" customWidth="1"/>
    <col min="8194" max="8194" width="23" customWidth="1"/>
    <col min="8195" max="8196" width="15.1406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209" max="8209" width="18.42578125" customWidth="1"/>
    <col min="8449" max="8449" width="7.28515625" customWidth="1"/>
    <col min="8450" max="8450" width="23" customWidth="1"/>
    <col min="8451" max="8452" width="15.1406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465" max="8465" width="18.42578125" customWidth="1"/>
    <col min="8705" max="8705" width="7.28515625" customWidth="1"/>
    <col min="8706" max="8706" width="23" customWidth="1"/>
    <col min="8707" max="8708" width="15.1406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721" max="8721" width="18.42578125" customWidth="1"/>
    <col min="8961" max="8961" width="7.28515625" customWidth="1"/>
    <col min="8962" max="8962" width="23" customWidth="1"/>
    <col min="8963" max="8964" width="15.1406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8977" max="8977" width="18.42578125" customWidth="1"/>
    <col min="9217" max="9217" width="7.28515625" customWidth="1"/>
    <col min="9218" max="9218" width="23" customWidth="1"/>
    <col min="9219" max="9220" width="15.1406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233" max="9233" width="18.42578125" customWidth="1"/>
    <col min="9473" max="9473" width="7.28515625" customWidth="1"/>
    <col min="9474" max="9474" width="23" customWidth="1"/>
    <col min="9475" max="9476" width="15.1406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489" max="9489" width="18.42578125" customWidth="1"/>
    <col min="9729" max="9729" width="7.28515625" customWidth="1"/>
    <col min="9730" max="9730" width="23" customWidth="1"/>
    <col min="9731" max="9732" width="15.1406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745" max="9745" width="18.42578125" customWidth="1"/>
    <col min="9985" max="9985" width="7.28515625" customWidth="1"/>
    <col min="9986" max="9986" width="23" customWidth="1"/>
    <col min="9987" max="9988" width="15.1406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001" max="10001" width="18.42578125" customWidth="1"/>
    <col min="10241" max="10241" width="7.28515625" customWidth="1"/>
    <col min="10242" max="10242" width="23" customWidth="1"/>
    <col min="10243" max="10244" width="15.1406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257" max="10257" width="18.42578125" customWidth="1"/>
    <col min="10497" max="10497" width="7.28515625" customWidth="1"/>
    <col min="10498" max="10498" width="23" customWidth="1"/>
    <col min="10499" max="10500" width="15.1406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513" max="10513" width="18.42578125" customWidth="1"/>
    <col min="10753" max="10753" width="7.28515625" customWidth="1"/>
    <col min="10754" max="10754" width="23" customWidth="1"/>
    <col min="10755" max="10756" width="15.1406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0769" max="10769" width="18.42578125" customWidth="1"/>
    <col min="11009" max="11009" width="7.28515625" customWidth="1"/>
    <col min="11010" max="11010" width="23" customWidth="1"/>
    <col min="11011" max="11012" width="15.1406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025" max="11025" width="18.42578125" customWidth="1"/>
    <col min="11265" max="11265" width="7.28515625" customWidth="1"/>
    <col min="11266" max="11266" width="23" customWidth="1"/>
    <col min="11267" max="11268" width="15.1406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281" max="11281" width="18.42578125" customWidth="1"/>
    <col min="11521" max="11521" width="7.28515625" customWidth="1"/>
    <col min="11522" max="11522" width="23" customWidth="1"/>
    <col min="11523" max="11524" width="15.1406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537" max="11537" width="18.42578125" customWidth="1"/>
    <col min="11777" max="11777" width="7.28515625" customWidth="1"/>
    <col min="11778" max="11778" width="23" customWidth="1"/>
    <col min="11779" max="11780" width="15.1406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1793" max="11793" width="18.42578125" customWidth="1"/>
    <col min="12033" max="12033" width="7.28515625" customWidth="1"/>
    <col min="12034" max="12034" width="23" customWidth="1"/>
    <col min="12035" max="12036" width="15.1406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049" max="12049" width="18.42578125" customWidth="1"/>
    <col min="12289" max="12289" width="7.28515625" customWidth="1"/>
    <col min="12290" max="12290" width="23" customWidth="1"/>
    <col min="12291" max="12292" width="15.1406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305" max="12305" width="18.42578125" customWidth="1"/>
    <col min="12545" max="12545" width="7.28515625" customWidth="1"/>
    <col min="12546" max="12546" width="23" customWidth="1"/>
    <col min="12547" max="12548" width="15.1406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561" max="12561" width="18.42578125" customWidth="1"/>
    <col min="12801" max="12801" width="7.28515625" customWidth="1"/>
    <col min="12802" max="12802" width="23" customWidth="1"/>
    <col min="12803" max="12804" width="15.1406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2817" max="12817" width="18.42578125" customWidth="1"/>
    <col min="13057" max="13057" width="7.28515625" customWidth="1"/>
    <col min="13058" max="13058" width="23" customWidth="1"/>
    <col min="13059" max="13060" width="15.1406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073" max="13073" width="18.42578125" customWidth="1"/>
    <col min="13313" max="13313" width="7.28515625" customWidth="1"/>
    <col min="13314" max="13314" width="23" customWidth="1"/>
    <col min="13315" max="13316" width="15.1406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329" max="13329" width="18.42578125" customWidth="1"/>
    <col min="13569" max="13569" width="7.28515625" customWidth="1"/>
    <col min="13570" max="13570" width="23" customWidth="1"/>
    <col min="13571" max="13572" width="15.1406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585" max="13585" width="18.42578125" customWidth="1"/>
    <col min="13825" max="13825" width="7.28515625" customWidth="1"/>
    <col min="13826" max="13826" width="23" customWidth="1"/>
    <col min="13827" max="13828" width="15.1406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3841" max="13841" width="18.42578125" customWidth="1"/>
    <col min="14081" max="14081" width="7.28515625" customWidth="1"/>
    <col min="14082" max="14082" width="23" customWidth="1"/>
    <col min="14083" max="14084" width="15.1406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097" max="14097" width="18.42578125" customWidth="1"/>
    <col min="14337" max="14337" width="7.28515625" customWidth="1"/>
    <col min="14338" max="14338" width="23" customWidth="1"/>
    <col min="14339" max="14340" width="15.1406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353" max="14353" width="18.42578125" customWidth="1"/>
    <col min="14593" max="14593" width="7.28515625" customWidth="1"/>
    <col min="14594" max="14594" width="23" customWidth="1"/>
    <col min="14595" max="14596" width="15.1406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609" max="14609" width="18.42578125" customWidth="1"/>
    <col min="14849" max="14849" width="7.28515625" customWidth="1"/>
    <col min="14850" max="14850" width="23" customWidth="1"/>
    <col min="14851" max="14852" width="15.1406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4865" max="14865" width="18.42578125" customWidth="1"/>
    <col min="15105" max="15105" width="7.28515625" customWidth="1"/>
    <col min="15106" max="15106" width="23" customWidth="1"/>
    <col min="15107" max="15108" width="15.1406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121" max="15121" width="18.42578125" customWidth="1"/>
    <col min="15361" max="15361" width="7.28515625" customWidth="1"/>
    <col min="15362" max="15362" width="23" customWidth="1"/>
    <col min="15363" max="15364" width="15.1406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377" max="15377" width="18.42578125" customWidth="1"/>
    <col min="15617" max="15617" width="7.28515625" customWidth="1"/>
    <col min="15618" max="15618" width="23" customWidth="1"/>
    <col min="15619" max="15620" width="15.1406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633" max="15633" width="18.42578125" customWidth="1"/>
    <col min="15873" max="15873" width="7.28515625" customWidth="1"/>
    <col min="15874" max="15874" width="23" customWidth="1"/>
    <col min="15875" max="15876" width="15.1406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5889" max="15889" width="18.42578125" customWidth="1"/>
    <col min="16129" max="16129" width="7.28515625" customWidth="1"/>
    <col min="16130" max="16130" width="23" customWidth="1"/>
    <col min="16131" max="16132" width="15.1406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  <col min="16145" max="16145" width="18.42578125" customWidth="1"/>
  </cols>
  <sheetData>
    <row r="1" spans="1:20" ht="18.75" customHeight="1" x14ac:dyDescent="0.25">
      <c r="K1" s="1"/>
      <c r="L1" s="1"/>
      <c r="M1" s="2" t="s">
        <v>0</v>
      </c>
      <c r="N1" s="2"/>
      <c r="O1" s="2"/>
    </row>
    <row r="2" spans="1:20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20" ht="61.5" customHeight="1" x14ac:dyDescent="0.25">
      <c r="A3" s="3"/>
      <c r="B3" s="7" t="s">
        <v>307</v>
      </c>
      <c r="C3" s="8"/>
      <c r="D3" s="8"/>
      <c r="E3" s="8"/>
      <c r="F3" s="8"/>
      <c r="G3" s="8"/>
      <c r="H3" s="8"/>
      <c r="I3" s="8"/>
      <c r="J3" s="8"/>
      <c r="K3" s="3"/>
    </row>
    <row r="4" spans="1:20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20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20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20" ht="15.75" x14ac:dyDescent="0.25">
      <c r="A7" s="15">
        <v>1</v>
      </c>
      <c r="B7" s="16" t="s">
        <v>63</v>
      </c>
      <c r="C7" s="17">
        <v>331.6</v>
      </c>
      <c r="D7" s="17">
        <v>5.6</v>
      </c>
      <c r="E7" s="18" t="s">
        <v>79</v>
      </c>
      <c r="F7" s="19">
        <f>SUM(C7,D7)</f>
        <v>337.20000000000005</v>
      </c>
      <c r="G7" s="154">
        <v>2111</v>
      </c>
      <c r="H7" s="17">
        <v>170.8</v>
      </c>
      <c r="I7" s="18" t="s">
        <v>79</v>
      </c>
      <c r="J7" s="17">
        <v>5.6</v>
      </c>
      <c r="K7" s="21"/>
    </row>
    <row r="8" spans="1:20" ht="15.75" x14ac:dyDescent="0.25">
      <c r="A8" s="15"/>
      <c r="B8" s="16"/>
      <c r="C8" s="17"/>
      <c r="D8" s="17">
        <v>5</v>
      </c>
      <c r="E8" s="18" t="s">
        <v>308</v>
      </c>
      <c r="F8" s="19">
        <f t="shared" ref="F8:F50" si="0">SUM(C8,D8)</f>
        <v>5</v>
      </c>
      <c r="G8" s="154">
        <v>2120</v>
      </c>
      <c r="H8" s="17">
        <v>23.2</v>
      </c>
      <c r="I8" s="18" t="s">
        <v>308</v>
      </c>
      <c r="J8" s="17">
        <v>5</v>
      </c>
      <c r="K8" s="21"/>
    </row>
    <row r="9" spans="1:20" ht="15.75" x14ac:dyDescent="0.25">
      <c r="A9" s="15"/>
      <c r="B9" s="16"/>
      <c r="C9" s="17"/>
      <c r="D9" s="17"/>
      <c r="E9" s="18"/>
      <c r="F9" s="19">
        <f t="shared" si="0"/>
        <v>0</v>
      </c>
      <c r="G9" s="154">
        <v>2210</v>
      </c>
      <c r="H9" s="17">
        <v>8.6999999999999993</v>
      </c>
      <c r="I9" s="18"/>
      <c r="J9" s="17"/>
      <c r="K9" s="21"/>
    </row>
    <row r="10" spans="1:20" ht="15.75" x14ac:dyDescent="0.25">
      <c r="A10" s="15"/>
      <c r="B10" s="16"/>
      <c r="C10" s="17"/>
      <c r="D10" s="17"/>
      <c r="E10" s="18"/>
      <c r="F10" s="19">
        <f t="shared" si="0"/>
        <v>0</v>
      </c>
      <c r="G10" s="154">
        <v>2230</v>
      </c>
      <c r="H10" s="17">
        <v>24.1</v>
      </c>
      <c r="I10" s="20"/>
      <c r="J10" s="17"/>
      <c r="K10" s="21"/>
    </row>
    <row r="11" spans="1:20" ht="15.75" x14ac:dyDescent="0.25">
      <c r="A11" s="15"/>
      <c r="B11" s="16"/>
      <c r="C11" s="17"/>
      <c r="D11" s="17"/>
      <c r="E11" s="18"/>
      <c r="F11" s="19">
        <f t="shared" si="0"/>
        <v>0</v>
      </c>
      <c r="G11" s="154">
        <v>2240</v>
      </c>
      <c r="H11" s="17">
        <v>64.599999999999994</v>
      </c>
      <c r="I11" s="20"/>
      <c r="J11" s="17"/>
      <c r="K11" s="21"/>
    </row>
    <row r="12" spans="1:20" ht="15.75" x14ac:dyDescent="0.25">
      <c r="A12" s="15"/>
      <c r="B12" s="16"/>
      <c r="C12" s="17"/>
      <c r="D12" s="17"/>
      <c r="E12" s="18"/>
      <c r="F12" s="19">
        <f t="shared" si="0"/>
        <v>0</v>
      </c>
      <c r="G12" s="154">
        <v>2282</v>
      </c>
      <c r="H12" s="17">
        <v>8.1999999999999993</v>
      </c>
      <c r="I12" s="18"/>
      <c r="J12" s="17"/>
      <c r="K12" s="21"/>
    </row>
    <row r="13" spans="1:20" ht="15.75" x14ac:dyDescent="0.25">
      <c r="A13" s="15"/>
      <c r="B13" s="16"/>
      <c r="C13" s="17"/>
      <c r="D13" s="17"/>
      <c r="E13" s="18"/>
      <c r="F13" s="19">
        <f t="shared" si="0"/>
        <v>0</v>
      </c>
      <c r="G13" s="154">
        <v>2800</v>
      </c>
      <c r="H13" s="17">
        <v>1.8</v>
      </c>
      <c r="I13" s="18"/>
      <c r="J13" s="17"/>
      <c r="K13" s="21"/>
    </row>
    <row r="14" spans="1:20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1"/>
    </row>
    <row r="15" spans="1:20" ht="15.75" x14ac:dyDescent="0.25">
      <c r="A15" s="22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1"/>
      <c r="O15" s="155"/>
      <c r="P15" s="155"/>
      <c r="Q15" s="155"/>
      <c r="R15" s="155"/>
      <c r="S15" s="155"/>
      <c r="T15" s="155"/>
    </row>
    <row r="16" spans="1:20" ht="15" customHeight="1" x14ac:dyDescent="0.25">
      <c r="A16" s="22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1"/>
      <c r="O16" s="155"/>
      <c r="P16" s="155"/>
      <c r="Q16" s="155"/>
      <c r="R16" s="155"/>
      <c r="S16" s="155"/>
      <c r="T16" s="155"/>
    </row>
    <row r="17" spans="1:20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1"/>
      <c r="O17" s="155"/>
      <c r="P17" s="156"/>
      <c r="Q17" s="157"/>
      <c r="R17" s="155"/>
      <c r="S17" s="155"/>
      <c r="T17" s="155"/>
    </row>
    <row r="18" spans="1:20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1"/>
      <c r="O18" s="155"/>
      <c r="P18" s="156"/>
      <c r="Q18" s="157"/>
      <c r="R18" s="155"/>
      <c r="S18" s="155"/>
      <c r="T18" s="155"/>
    </row>
    <row r="19" spans="1:20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1"/>
      <c r="O19" s="155"/>
      <c r="P19" s="156"/>
      <c r="Q19" s="157"/>
      <c r="R19" s="155"/>
      <c r="S19" s="155"/>
      <c r="T19" s="155"/>
    </row>
    <row r="20" spans="1:20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1"/>
      <c r="O20" s="155"/>
      <c r="P20" s="156"/>
      <c r="Q20" s="158"/>
      <c r="R20" s="155"/>
      <c r="S20" s="155"/>
      <c r="T20" s="155"/>
    </row>
    <row r="21" spans="1:20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1"/>
      <c r="O21" s="155"/>
      <c r="P21" s="156"/>
      <c r="Q21" s="158"/>
      <c r="R21" s="155"/>
      <c r="S21" s="155"/>
      <c r="T21" s="155"/>
    </row>
    <row r="22" spans="1:20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1"/>
      <c r="O22" s="155"/>
      <c r="P22" s="156"/>
      <c r="Q22" s="158"/>
      <c r="R22" s="155"/>
      <c r="S22" s="155"/>
      <c r="T22" s="155"/>
    </row>
    <row r="23" spans="1:20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1"/>
      <c r="O23" s="155"/>
      <c r="P23" s="156"/>
      <c r="Q23" s="158"/>
      <c r="R23" s="155"/>
      <c r="S23" s="155"/>
      <c r="T23" s="155"/>
    </row>
    <row r="24" spans="1:20" ht="15.75" hidden="1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1"/>
      <c r="O24" s="155"/>
      <c r="P24" s="155"/>
      <c r="Q24" s="155"/>
      <c r="R24" s="155"/>
      <c r="S24" s="155"/>
      <c r="T24" s="155"/>
    </row>
    <row r="25" spans="1:20" ht="15.75" hidden="1" x14ac:dyDescent="0.25">
      <c r="A25" s="22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1"/>
      <c r="O25" s="155"/>
      <c r="P25" s="155"/>
      <c r="Q25" s="155"/>
      <c r="R25" s="155"/>
      <c r="S25" s="155"/>
      <c r="T25" s="155"/>
    </row>
    <row r="26" spans="1:20" ht="15.75" hidden="1" x14ac:dyDescent="0.25">
      <c r="A26" s="22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1"/>
      <c r="O26" s="155"/>
      <c r="P26" s="155"/>
      <c r="Q26" s="155"/>
      <c r="R26" s="155"/>
      <c r="S26" s="155"/>
      <c r="T26" s="155"/>
    </row>
    <row r="27" spans="1:20" ht="9.75" hidden="1" customHeight="1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  <c r="O27" s="155"/>
      <c r="P27" s="155"/>
      <c r="Q27" s="155"/>
      <c r="R27" s="155"/>
      <c r="S27" s="155"/>
      <c r="T27" s="155"/>
    </row>
    <row r="28" spans="1:20" ht="15.75" hidden="1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  <c r="O28" s="155"/>
      <c r="P28" s="155"/>
      <c r="Q28" s="155"/>
      <c r="R28" s="155"/>
      <c r="S28" s="155"/>
      <c r="T28" s="155"/>
    </row>
    <row r="29" spans="1:20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  <c r="O29" s="155"/>
      <c r="P29" s="155"/>
      <c r="Q29" s="155"/>
      <c r="R29" s="155"/>
      <c r="S29" s="155"/>
      <c r="T29" s="155"/>
    </row>
    <row r="30" spans="1:20" ht="15.75" hidden="1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  <c r="O30" s="155"/>
      <c r="P30" s="155"/>
      <c r="Q30" s="155"/>
      <c r="R30" s="155"/>
      <c r="S30" s="155"/>
      <c r="T30" s="155"/>
    </row>
    <row r="31" spans="1:20" ht="15.75" hidden="1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20" ht="15.75" hidden="1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hidden="1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hidden="1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hidden="1" x14ac:dyDescent="0.25">
      <c r="A35" s="22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hidden="1" x14ac:dyDescent="0.25">
      <c r="A36" s="22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hidden="1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hidden="1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hidden="1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hidden="1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hidden="1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hidden="1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hidden="1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1"/>
    </row>
    <row r="44" spans="1:11" ht="26.25" hidden="1" customHeight="1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1"/>
    </row>
    <row r="45" spans="1:11" ht="15.75" hidden="1" x14ac:dyDescent="0.25">
      <c r="A45" s="22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1"/>
    </row>
    <row r="46" spans="1:11" ht="15.75" hidden="1" x14ac:dyDescent="0.25">
      <c r="A46" s="22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1"/>
    </row>
    <row r="47" spans="1:11" ht="15.75" hidden="1" x14ac:dyDescent="0.25">
      <c r="A47" s="23"/>
      <c r="B47" s="24"/>
      <c r="C47" s="25"/>
      <c r="D47" s="25"/>
      <c r="E47" s="26"/>
      <c r="F47" s="19">
        <f t="shared" si="0"/>
        <v>0</v>
      </c>
      <c r="G47" s="24"/>
      <c r="H47" s="25"/>
      <c r="I47" s="26"/>
      <c r="J47" s="25"/>
      <c r="K47" s="21"/>
    </row>
    <row r="48" spans="1:11" ht="15.75" x14ac:dyDescent="0.25">
      <c r="A48" s="23"/>
      <c r="B48" s="24"/>
      <c r="C48" s="25"/>
      <c r="D48" s="25"/>
      <c r="E48" s="26"/>
      <c r="F48" s="19">
        <f t="shared" si="0"/>
        <v>0</v>
      </c>
      <c r="G48" s="24"/>
      <c r="H48" s="25"/>
      <c r="I48" s="26"/>
      <c r="J48" s="25"/>
      <c r="K48" s="21"/>
    </row>
    <row r="49" spans="1:11" ht="15.75" x14ac:dyDescent="0.25">
      <c r="A49" s="23"/>
      <c r="B49" s="24"/>
      <c r="C49" s="25"/>
      <c r="D49" s="25"/>
      <c r="E49" s="26"/>
      <c r="F49" s="19">
        <f t="shared" si="0"/>
        <v>0</v>
      </c>
      <c r="G49" s="24"/>
      <c r="H49" s="25"/>
      <c r="I49" s="26"/>
      <c r="J49" s="25"/>
      <c r="K49" s="21"/>
    </row>
    <row r="50" spans="1:11" ht="15.75" x14ac:dyDescent="0.25">
      <c r="A50" s="24"/>
      <c r="B50" s="27" t="s">
        <v>54</v>
      </c>
      <c r="C50" s="28">
        <f>SUM(C7:C49)</f>
        <v>331.6</v>
      </c>
      <c r="D50" s="28">
        <f>SUM(D7:D49)</f>
        <v>10.6</v>
      </c>
      <c r="E50" s="29"/>
      <c r="F50" s="30">
        <f t="shared" si="0"/>
        <v>342.20000000000005</v>
      </c>
      <c r="G50" s="31"/>
      <c r="H50" s="28">
        <f>SUM(H7:H49)</f>
        <v>301.39999999999998</v>
      </c>
      <c r="I50" s="29"/>
      <c r="J50" s="28">
        <f>SUM(J7:J49)</f>
        <v>10.6</v>
      </c>
      <c r="K50" s="32">
        <f>C50-H50</f>
        <v>30.200000000000045</v>
      </c>
    </row>
    <row r="53" spans="1:11" ht="15.75" x14ac:dyDescent="0.25">
      <c r="B53" s="33" t="s">
        <v>55</v>
      </c>
      <c r="F53" s="34"/>
      <c r="G53" s="35" t="s">
        <v>309</v>
      </c>
      <c r="H53" s="36"/>
    </row>
    <row r="54" spans="1:11" x14ac:dyDescent="0.25">
      <c r="B54" s="33"/>
      <c r="F54" s="37" t="s">
        <v>56</v>
      </c>
      <c r="G54" s="38"/>
      <c r="H54" s="38"/>
    </row>
    <row r="55" spans="1:11" ht="15.75" x14ac:dyDescent="0.25">
      <c r="B55" s="33" t="s">
        <v>57</v>
      </c>
      <c r="F55" s="34"/>
      <c r="G55" s="35" t="s">
        <v>310</v>
      </c>
      <c r="H55" s="36"/>
    </row>
    <row r="56" spans="1:11" x14ac:dyDescent="0.25">
      <c r="F56" s="37" t="s">
        <v>56</v>
      </c>
      <c r="G56" s="38"/>
      <c r="H56" s="3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="75" zoomScaleNormal="80" workbookViewId="0">
      <selection activeCell="G6" sqref="G6"/>
    </sheetView>
  </sheetViews>
  <sheetFormatPr defaultRowHeight="15" x14ac:dyDescent="0.25"/>
  <cols>
    <col min="1" max="1" width="7.28515625" customWidth="1"/>
    <col min="2" max="2" width="30" customWidth="1"/>
    <col min="3" max="3" width="13.42578125" customWidth="1"/>
    <col min="4" max="4" width="13.5703125" customWidth="1"/>
    <col min="5" max="5" width="20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140625" customWidth="1"/>
    <col min="257" max="257" width="7.28515625" customWidth="1"/>
    <col min="258" max="258" width="30" customWidth="1"/>
    <col min="259" max="259" width="13.42578125" customWidth="1"/>
    <col min="260" max="260" width="13.5703125" customWidth="1"/>
    <col min="261" max="261" width="20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140625" customWidth="1"/>
    <col min="513" max="513" width="7.28515625" customWidth="1"/>
    <col min="514" max="514" width="30" customWidth="1"/>
    <col min="515" max="515" width="13.42578125" customWidth="1"/>
    <col min="516" max="516" width="13.5703125" customWidth="1"/>
    <col min="517" max="517" width="20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140625" customWidth="1"/>
    <col min="769" max="769" width="7.28515625" customWidth="1"/>
    <col min="770" max="770" width="30" customWidth="1"/>
    <col min="771" max="771" width="13.42578125" customWidth="1"/>
    <col min="772" max="772" width="13.5703125" customWidth="1"/>
    <col min="773" max="773" width="20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140625" customWidth="1"/>
    <col min="1025" max="1025" width="7.28515625" customWidth="1"/>
    <col min="1026" max="1026" width="30" customWidth="1"/>
    <col min="1027" max="1027" width="13.42578125" customWidth="1"/>
    <col min="1028" max="1028" width="13.5703125" customWidth="1"/>
    <col min="1029" max="1029" width="20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140625" customWidth="1"/>
    <col min="1281" max="1281" width="7.28515625" customWidth="1"/>
    <col min="1282" max="1282" width="30" customWidth="1"/>
    <col min="1283" max="1283" width="13.42578125" customWidth="1"/>
    <col min="1284" max="1284" width="13.5703125" customWidth="1"/>
    <col min="1285" max="1285" width="20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140625" customWidth="1"/>
    <col min="1537" max="1537" width="7.28515625" customWidth="1"/>
    <col min="1538" max="1538" width="30" customWidth="1"/>
    <col min="1539" max="1539" width="13.42578125" customWidth="1"/>
    <col min="1540" max="1540" width="13.5703125" customWidth="1"/>
    <col min="1541" max="1541" width="20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140625" customWidth="1"/>
    <col min="1793" max="1793" width="7.28515625" customWidth="1"/>
    <col min="1794" max="1794" width="30" customWidth="1"/>
    <col min="1795" max="1795" width="13.42578125" customWidth="1"/>
    <col min="1796" max="1796" width="13.5703125" customWidth="1"/>
    <col min="1797" max="1797" width="20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140625" customWidth="1"/>
    <col min="2049" max="2049" width="7.28515625" customWidth="1"/>
    <col min="2050" max="2050" width="30" customWidth="1"/>
    <col min="2051" max="2051" width="13.42578125" customWidth="1"/>
    <col min="2052" max="2052" width="13.5703125" customWidth="1"/>
    <col min="2053" max="2053" width="20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140625" customWidth="1"/>
    <col min="2305" max="2305" width="7.28515625" customWidth="1"/>
    <col min="2306" max="2306" width="30" customWidth="1"/>
    <col min="2307" max="2307" width="13.42578125" customWidth="1"/>
    <col min="2308" max="2308" width="13.5703125" customWidth="1"/>
    <col min="2309" max="2309" width="20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140625" customWidth="1"/>
    <col min="2561" max="2561" width="7.28515625" customWidth="1"/>
    <col min="2562" max="2562" width="30" customWidth="1"/>
    <col min="2563" max="2563" width="13.42578125" customWidth="1"/>
    <col min="2564" max="2564" width="13.5703125" customWidth="1"/>
    <col min="2565" max="2565" width="20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140625" customWidth="1"/>
    <col min="2817" max="2817" width="7.28515625" customWidth="1"/>
    <col min="2818" max="2818" width="30" customWidth="1"/>
    <col min="2819" max="2819" width="13.42578125" customWidth="1"/>
    <col min="2820" max="2820" width="13.5703125" customWidth="1"/>
    <col min="2821" max="2821" width="20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140625" customWidth="1"/>
    <col min="3073" max="3073" width="7.28515625" customWidth="1"/>
    <col min="3074" max="3074" width="30" customWidth="1"/>
    <col min="3075" max="3075" width="13.42578125" customWidth="1"/>
    <col min="3076" max="3076" width="13.5703125" customWidth="1"/>
    <col min="3077" max="3077" width="20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140625" customWidth="1"/>
    <col min="3329" max="3329" width="7.28515625" customWidth="1"/>
    <col min="3330" max="3330" width="30" customWidth="1"/>
    <col min="3331" max="3331" width="13.42578125" customWidth="1"/>
    <col min="3332" max="3332" width="13.5703125" customWidth="1"/>
    <col min="3333" max="3333" width="20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140625" customWidth="1"/>
    <col min="3585" max="3585" width="7.28515625" customWidth="1"/>
    <col min="3586" max="3586" width="30" customWidth="1"/>
    <col min="3587" max="3587" width="13.42578125" customWidth="1"/>
    <col min="3588" max="3588" width="13.5703125" customWidth="1"/>
    <col min="3589" max="3589" width="20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140625" customWidth="1"/>
    <col min="3841" max="3841" width="7.28515625" customWidth="1"/>
    <col min="3842" max="3842" width="30" customWidth="1"/>
    <col min="3843" max="3843" width="13.42578125" customWidth="1"/>
    <col min="3844" max="3844" width="13.5703125" customWidth="1"/>
    <col min="3845" max="3845" width="20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140625" customWidth="1"/>
    <col min="4097" max="4097" width="7.28515625" customWidth="1"/>
    <col min="4098" max="4098" width="30" customWidth="1"/>
    <col min="4099" max="4099" width="13.42578125" customWidth="1"/>
    <col min="4100" max="4100" width="13.5703125" customWidth="1"/>
    <col min="4101" max="4101" width="20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140625" customWidth="1"/>
    <col min="4353" max="4353" width="7.28515625" customWidth="1"/>
    <col min="4354" max="4354" width="30" customWidth="1"/>
    <col min="4355" max="4355" width="13.42578125" customWidth="1"/>
    <col min="4356" max="4356" width="13.5703125" customWidth="1"/>
    <col min="4357" max="4357" width="20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140625" customWidth="1"/>
    <col min="4609" max="4609" width="7.28515625" customWidth="1"/>
    <col min="4610" max="4610" width="30" customWidth="1"/>
    <col min="4611" max="4611" width="13.42578125" customWidth="1"/>
    <col min="4612" max="4612" width="13.5703125" customWidth="1"/>
    <col min="4613" max="4613" width="20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140625" customWidth="1"/>
    <col min="4865" max="4865" width="7.28515625" customWidth="1"/>
    <col min="4866" max="4866" width="30" customWidth="1"/>
    <col min="4867" max="4867" width="13.42578125" customWidth="1"/>
    <col min="4868" max="4868" width="13.5703125" customWidth="1"/>
    <col min="4869" max="4869" width="20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140625" customWidth="1"/>
    <col min="5121" max="5121" width="7.28515625" customWidth="1"/>
    <col min="5122" max="5122" width="30" customWidth="1"/>
    <col min="5123" max="5123" width="13.42578125" customWidth="1"/>
    <col min="5124" max="5124" width="13.5703125" customWidth="1"/>
    <col min="5125" max="5125" width="20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140625" customWidth="1"/>
    <col min="5377" max="5377" width="7.28515625" customWidth="1"/>
    <col min="5378" max="5378" width="30" customWidth="1"/>
    <col min="5379" max="5379" width="13.42578125" customWidth="1"/>
    <col min="5380" max="5380" width="13.5703125" customWidth="1"/>
    <col min="5381" max="5381" width="20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140625" customWidth="1"/>
    <col min="5633" max="5633" width="7.28515625" customWidth="1"/>
    <col min="5634" max="5634" width="30" customWidth="1"/>
    <col min="5635" max="5635" width="13.42578125" customWidth="1"/>
    <col min="5636" max="5636" width="13.5703125" customWidth="1"/>
    <col min="5637" max="5637" width="20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140625" customWidth="1"/>
    <col min="5889" max="5889" width="7.28515625" customWidth="1"/>
    <col min="5890" max="5890" width="30" customWidth="1"/>
    <col min="5891" max="5891" width="13.42578125" customWidth="1"/>
    <col min="5892" max="5892" width="13.5703125" customWidth="1"/>
    <col min="5893" max="5893" width="20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140625" customWidth="1"/>
    <col min="6145" max="6145" width="7.28515625" customWidth="1"/>
    <col min="6146" max="6146" width="30" customWidth="1"/>
    <col min="6147" max="6147" width="13.42578125" customWidth="1"/>
    <col min="6148" max="6148" width="13.5703125" customWidth="1"/>
    <col min="6149" max="6149" width="20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140625" customWidth="1"/>
    <col min="6401" max="6401" width="7.28515625" customWidth="1"/>
    <col min="6402" max="6402" width="30" customWidth="1"/>
    <col min="6403" max="6403" width="13.42578125" customWidth="1"/>
    <col min="6404" max="6404" width="13.5703125" customWidth="1"/>
    <col min="6405" max="6405" width="20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140625" customWidth="1"/>
    <col min="6657" max="6657" width="7.28515625" customWidth="1"/>
    <col min="6658" max="6658" width="30" customWidth="1"/>
    <col min="6659" max="6659" width="13.42578125" customWidth="1"/>
    <col min="6660" max="6660" width="13.5703125" customWidth="1"/>
    <col min="6661" max="6661" width="20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140625" customWidth="1"/>
    <col min="6913" max="6913" width="7.28515625" customWidth="1"/>
    <col min="6914" max="6914" width="30" customWidth="1"/>
    <col min="6915" max="6915" width="13.42578125" customWidth="1"/>
    <col min="6916" max="6916" width="13.5703125" customWidth="1"/>
    <col min="6917" max="6917" width="20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140625" customWidth="1"/>
    <col min="7169" max="7169" width="7.28515625" customWidth="1"/>
    <col min="7170" max="7170" width="30" customWidth="1"/>
    <col min="7171" max="7171" width="13.42578125" customWidth="1"/>
    <col min="7172" max="7172" width="13.5703125" customWidth="1"/>
    <col min="7173" max="7173" width="20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140625" customWidth="1"/>
    <col min="7425" max="7425" width="7.28515625" customWidth="1"/>
    <col min="7426" max="7426" width="30" customWidth="1"/>
    <col min="7427" max="7427" width="13.42578125" customWidth="1"/>
    <col min="7428" max="7428" width="13.5703125" customWidth="1"/>
    <col min="7429" max="7429" width="20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140625" customWidth="1"/>
    <col min="7681" max="7681" width="7.28515625" customWidth="1"/>
    <col min="7682" max="7682" width="30" customWidth="1"/>
    <col min="7683" max="7683" width="13.42578125" customWidth="1"/>
    <col min="7684" max="7684" width="13.5703125" customWidth="1"/>
    <col min="7685" max="7685" width="20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140625" customWidth="1"/>
    <col min="7937" max="7937" width="7.28515625" customWidth="1"/>
    <col min="7938" max="7938" width="30" customWidth="1"/>
    <col min="7939" max="7939" width="13.42578125" customWidth="1"/>
    <col min="7940" max="7940" width="13.5703125" customWidth="1"/>
    <col min="7941" max="7941" width="20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140625" customWidth="1"/>
    <col min="8193" max="8193" width="7.28515625" customWidth="1"/>
    <col min="8194" max="8194" width="30" customWidth="1"/>
    <col min="8195" max="8195" width="13.42578125" customWidth="1"/>
    <col min="8196" max="8196" width="13.5703125" customWidth="1"/>
    <col min="8197" max="8197" width="20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140625" customWidth="1"/>
    <col min="8449" max="8449" width="7.28515625" customWidth="1"/>
    <col min="8450" max="8450" width="30" customWidth="1"/>
    <col min="8451" max="8451" width="13.42578125" customWidth="1"/>
    <col min="8452" max="8452" width="13.5703125" customWidth="1"/>
    <col min="8453" max="8453" width="20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140625" customWidth="1"/>
    <col min="8705" max="8705" width="7.28515625" customWidth="1"/>
    <col min="8706" max="8706" width="30" customWidth="1"/>
    <col min="8707" max="8707" width="13.42578125" customWidth="1"/>
    <col min="8708" max="8708" width="13.5703125" customWidth="1"/>
    <col min="8709" max="8709" width="20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140625" customWidth="1"/>
    <col min="8961" max="8961" width="7.28515625" customWidth="1"/>
    <col min="8962" max="8962" width="30" customWidth="1"/>
    <col min="8963" max="8963" width="13.42578125" customWidth="1"/>
    <col min="8964" max="8964" width="13.5703125" customWidth="1"/>
    <col min="8965" max="8965" width="20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140625" customWidth="1"/>
    <col min="9217" max="9217" width="7.28515625" customWidth="1"/>
    <col min="9218" max="9218" width="30" customWidth="1"/>
    <col min="9219" max="9219" width="13.42578125" customWidth="1"/>
    <col min="9220" max="9220" width="13.5703125" customWidth="1"/>
    <col min="9221" max="9221" width="20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140625" customWidth="1"/>
    <col min="9473" max="9473" width="7.28515625" customWidth="1"/>
    <col min="9474" max="9474" width="30" customWidth="1"/>
    <col min="9475" max="9475" width="13.42578125" customWidth="1"/>
    <col min="9476" max="9476" width="13.5703125" customWidth="1"/>
    <col min="9477" max="9477" width="20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140625" customWidth="1"/>
    <col min="9729" max="9729" width="7.28515625" customWidth="1"/>
    <col min="9730" max="9730" width="30" customWidth="1"/>
    <col min="9731" max="9731" width="13.42578125" customWidth="1"/>
    <col min="9732" max="9732" width="13.5703125" customWidth="1"/>
    <col min="9733" max="9733" width="20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140625" customWidth="1"/>
    <col min="9985" max="9985" width="7.28515625" customWidth="1"/>
    <col min="9986" max="9986" width="30" customWidth="1"/>
    <col min="9987" max="9987" width="13.42578125" customWidth="1"/>
    <col min="9988" max="9988" width="13.5703125" customWidth="1"/>
    <col min="9989" max="9989" width="20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140625" customWidth="1"/>
    <col min="10241" max="10241" width="7.28515625" customWidth="1"/>
    <col min="10242" max="10242" width="30" customWidth="1"/>
    <col min="10243" max="10243" width="13.42578125" customWidth="1"/>
    <col min="10244" max="10244" width="13.5703125" customWidth="1"/>
    <col min="10245" max="10245" width="20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140625" customWidth="1"/>
    <col min="10497" max="10497" width="7.28515625" customWidth="1"/>
    <col min="10498" max="10498" width="30" customWidth="1"/>
    <col min="10499" max="10499" width="13.42578125" customWidth="1"/>
    <col min="10500" max="10500" width="13.5703125" customWidth="1"/>
    <col min="10501" max="10501" width="20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140625" customWidth="1"/>
    <col min="10753" max="10753" width="7.28515625" customWidth="1"/>
    <col min="10754" max="10754" width="30" customWidth="1"/>
    <col min="10755" max="10755" width="13.42578125" customWidth="1"/>
    <col min="10756" max="10756" width="13.5703125" customWidth="1"/>
    <col min="10757" max="10757" width="20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140625" customWidth="1"/>
    <col min="11009" max="11009" width="7.28515625" customWidth="1"/>
    <col min="11010" max="11010" width="30" customWidth="1"/>
    <col min="11011" max="11011" width="13.42578125" customWidth="1"/>
    <col min="11012" max="11012" width="13.5703125" customWidth="1"/>
    <col min="11013" max="11013" width="20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140625" customWidth="1"/>
    <col min="11265" max="11265" width="7.28515625" customWidth="1"/>
    <col min="11266" max="11266" width="30" customWidth="1"/>
    <col min="11267" max="11267" width="13.42578125" customWidth="1"/>
    <col min="11268" max="11268" width="13.5703125" customWidth="1"/>
    <col min="11269" max="11269" width="20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140625" customWidth="1"/>
    <col min="11521" max="11521" width="7.28515625" customWidth="1"/>
    <col min="11522" max="11522" width="30" customWidth="1"/>
    <col min="11523" max="11523" width="13.42578125" customWidth="1"/>
    <col min="11524" max="11524" width="13.5703125" customWidth="1"/>
    <col min="11525" max="11525" width="20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140625" customWidth="1"/>
    <col min="11777" max="11777" width="7.28515625" customWidth="1"/>
    <col min="11778" max="11778" width="30" customWidth="1"/>
    <col min="11779" max="11779" width="13.42578125" customWidth="1"/>
    <col min="11780" max="11780" width="13.5703125" customWidth="1"/>
    <col min="11781" max="11781" width="20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140625" customWidth="1"/>
    <col min="12033" max="12033" width="7.28515625" customWidth="1"/>
    <col min="12034" max="12034" width="30" customWidth="1"/>
    <col min="12035" max="12035" width="13.42578125" customWidth="1"/>
    <col min="12036" max="12036" width="13.5703125" customWidth="1"/>
    <col min="12037" max="12037" width="20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140625" customWidth="1"/>
    <col min="12289" max="12289" width="7.28515625" customWidth="1"/>
    <col min="12290" max="12290" width="30" customWidth="1"/>
    <col min="12291" max="12291" width="13.42578125" customWidth="1"/>
    <col min="12292" max="12292" width="13.5703125" customWidth="1"/>
    <col min="12293" max="12293" width="20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140625" customWidth="1"/>
    <col min="12545" max="12545" width="7.28515625" customWidth="1"/>
    <col min="12546" max="12546" width="30" customWidth="1"/>
    <col min="12547" max="12547" width="13.42578125" customWidth="1"/>
    <col min="12548" max="12548" width="13.5703125" customWidth="1"/>
    <col min="12549" max="12549" width="20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140625" customWidth="1"/>
    <col min="12801" max="12801" width="7.28515625" customWidth="1"/>
    <col min="12802" max="12802" width="30" customWidth="1"/>
    <col min="12803" max="12803" width="13.42578125" customWidth="1"/>
    <col min="12804" max="12804" width="13.5703125" customWidth="1"/>
    <col min="12805" max="12805" width="20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140625" customWidth="1"/>
    <col min="13057" max="13057" width="7.28515625" customWidth="1"/>
    <col min="13058" max="13058" width="30" customWidth="1"/>
    <col min="13059" max="13059" width="13.42578125" customWidth="1"/>
    <col min="13060" max="13060" width="13.5703125" customWidth="1"/>
    <col min="13061" max="13061" width="20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140625" customWidth="1"/>
    <col min="13313" max="13313" width="7.28515625" customWidth="1"/>
    <col min="13314" max="13314" width="30" customWidth="1"/>
    <col min="13315" max="13315" width="13.42578125" customWidth="1"/>
    <col min="13316" max="13316" width="13.5703125" customWidth="1"/>
    <col min="13317" max="13317" width="20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140625" customWidth="1"/>
    <col min="13569" max="13569" width="7.28515625" customWidth="1"/>
    <col min="13570" max="13570" width="30" customWidth="1"/>
    <col min="13571" max="13571" width="13.42578125" customWidth="1"/>
    <col min="13572" max="13572" width="13.5703125" customWidth="1"/>
    <col min="13573" max="13573" width="20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140625" customWidth="1"/>
    <col min="13825" max="13825" width="7.28515625" customWidth="1"/>
    <col min="13826" max="13826" width="30" customWidth="1"/>
    <col min="13827" max="13827" width="13.42578125" customWidth="1"/>
    <col min="13828" max="13828" width="13.5703125" customWidth="1"/>
    <col min="13829" max="13829" width="20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140625" customWidth="1"/>
    <col min="14081" max="14081" width="7.28515625" customWidth="1"/>
    <col min="14082" max="14082" width="30" customWidth="1"/>
    <col min="14083" max="14083" width="13.42578125" customWidth="1"/>
    <col min="14084" max="14084" width="13.5703125" customWidth="1"/>
    <col min="14085" max="14085" width="20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140625" customWidth="1"/>
    <col min="14337" max="14337" width="7.28515625" customWidth="1"/>
    <col min="14338" max="14338" width="30" customWidth="1"/>
    <col min="14339" max="14339" width="13.42578125" customWidth="1"/>
    <col min="14340" max="14340" width="13.5703125" customWidth="1"/>
    <col min="14341" max="14341" width="20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140625" customWidth="1"/>
    <col min="14593" max="14593" width="7.28515625" customWidth="1"/>
    <col min="14594" max="14594" width="30" customWidth="1"/>
    <col min="14595" max="14595" width="13.42578125" customWidth="1"/>
    <col min="14596" max="14596" width="13.5703125" customWidth="1"/>
    <col min="14597" max="14597" width="20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140625" customWidth="1"/>
    <col min="14849" max="14849" width="7.28515625" customWidth="1"/>
    <col min="14850" max="14850" width="30" customWidth="1"/>
    <col min="14851" max="14851" width="13.42578125" customWidth="1"/>
    <col min="14852" max="14852" width="13.5703125" customWidth="1"/>
    <col min="14853" max="14853" width="20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140625" customWidth="1"/>
    <col min="15105" max="15105" width="7.28515625" customWidth="1"/>
    <col min="15106" max="15106" width="30" customWidth="1"/>
    <col min="15107" max="15107" width="13.42578125" customWidth="1"/>
    <col min="15108" max="15108" width="13.5703125" customWidth="1"/>
    <col min="15109" max="15109" width="20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140625" customWidth="1"/>
    <col min="15361" max="15361" width="7.28515625" customWidth="1"/>
    <col min="15362" max="15362" width="30" customWidth="1"/>
    <col min="15363" max="15363" width="13.42578125" customWidth="1"/>
    <col min="15364" max="15364" width="13.5703125" customWidth="1"/>
    <col min="15365" max="15365" width="20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140625" customWidth="1"/>
    <col min="15617" max="15617" width="7.28515625" customWidth="1"/>
    <col min="15618" max="15618" width="30" customWidth="1"/>
    <col min="15619" max="15619" width="13.42578125" customWidth="1"/>
    <col min="15620" max="15620" width="13.5703125" customWidth="1"/>
    <col min="15621" max="15621" width="20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140625" customWidth="1"/>
    <col min="15873" max="15873" width="7.28515625" customWidth="1"/>
    <col min="15874" max="15874" width="30" customWidth="1"/>
    <col min="15875" max="15875" width="13.42578125" customWidth="1"/>
    <col min="15876" max="15876" width="13.5703125" customWidth="1"/>
    <col min="15877" max="15877" width="20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140625" customWidth="1"/>
    <col min="16129" max="16129" width="7.28515625" customWidth="1"/>
    <col min="16130" max="16130" width="30" customWidth="1"/>
    <col min="16131" max="16131" width="13.42578125" customWidth="1"/>
    <col min="16132" max="16132" width="13.5703125" customWidth="1"/>
    <col min="16133" max="16133" width="20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140625" customWidth="1"/>
  </cols>
  <sheetData>
    <row r="1" spans="1:13" ht="18.75" customHeight="1" x14ac:dyDescent="0.25">
      <c r="J1" s="159" t="s">
        <v>311</v>
      </c>
      <c r="K1" s="159"/>
      <c r="L1" s="159"/>
    </row>
    <row r="2" spans="1:13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J2" s="160" t="s">
        <v>312</v>
      </c>
      <c r="K2" s="160"/>
      <c r="L2" s="160"/>
      <c r="M2" s="160"/>
    </row>
    <row r="3" spans="1:13" ht="98.25" customHeight="1" x14ac:dyDescent="0.25">
      <c r="A3" s="7" t="s">
        <v>313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3" ht="33.75" customHeight="1" x14ac:dyDescent="0.25">
      <c r="A7" s="15">
        <v>1</v>
      </c>
      <c r="B7" s="161" t="s">
        <v>314</v>
      </c>
      <c r="C7" s="17"/>
      <c r="D7" s="43">
        <f>3.4+10.5+16.608</f>
        <v>30.508000000000003</v>
      </c>
      <c r="E7" s="153" t="s">
        <v>315</v>
      </c>
      <c r="F7" s="162">
        <f>SUM(C7,D7)</f>
        <v>30.508000000000003</v>
      </c>
      <c r="G7" s="151"/>
      <c r="H7" s="43"/>
      <c r="I7" s="153" t="s">
        <v>315</v>
      </c>
      <c r="J7" s="43">
        <f>3.4+10.5+16.608</f>
        <v>30.508000000000003</v>
      </c>
      <c r="K7" s="21"/>
    </row>
    <row r="8" spans="1:13" ht="69.75" customHeight="1" x14ac:dyDescent="0.25">
      <c r="A8" s="15">
        <v>2</v>
      </c>
      <c r="B8" s="161" t="s">
        <v>316</v>
      </c>
      <c r="C8" s="17"/>
      <c r="D8" s="43">
        <v>5</v>
      </c>
      <c r="E8" s="153" t="s">
        <v>317</v>
      </c>
      <c r="F8" s="162">
        <f>SUM(C8,D8)</f>
        <v>5</v>
      </c>
      <c r="G8" s="151"/>
      <c r="H8" s="43"/>
      <c r="I8" s="153" t="s">
        <v>317</v>
      </c>
      <c r="J8" s="43">
        <v>5</v>
      </c>
      <c r="K8" s="21"/>
    </row>
    <row r="9" spans="1:13" ht="1.5" customHeight="1" x14ac:dyDescent="0.25">
      <c r="A9" s="15"/>
      <c r="B9" s="49"/>
      <c r="C9" s="17"/>
      <c r="D9" s="43"/>
      <c r="E9" s="153"/>
      <c r="F9" s="162"/>
      <c r="G9" s="151"/>
      <c r="H9" s="43"/>
      <c r="I9" s="153"/>
      <c r="J9" s="43"/>
      <c r="K9" s="21"/>
    </row>
    <row r="10" spans="1:13" ht="15.75" hidden="1" x14ac:dyDescent="0.25">
      <c r="A10" s="15"/>
      <c r="B10" s="16"/>
      <c r="C10" s="17"/>
      <c r="D10" s="17"/>
      <c r="E10" s="18"/>
      <c r="F10" s="19">
        <f t="shared" ref="F10:F46" si="0">SUM(C10,D10)</f>
        <v>0</v>
      </c>
      <c r="G10" s="16"/>
      <c r="H10" s="17"/>
      <c r="I10" s="18"/>
      <c r="J10" s="17"/>
      <c r="K10" s="21"/>
    </row>
    <row r="11" spans="1:13" ht="15.75" hidden="1" x14ac:dyDescent="0.25">
      <c r="A11" s="22"/>
      <c r="B11" s="16"/>
      <c r="C11" s="17"/>
      <c r="D11" s="17"/>
      <c r="E11" s="18"/>
      <c r="F11" s="19">
        <f t="shared" si="0"/>
        <v>0</v>
      </c>
      <c r="G11" s="16"/>
      <c r="H11" s="17"/>
      <c r="I11" s="18"/>
      <c r="J11" s="17"/>
      <c r="K11" s="21"/>
    </row>
    <row r="12" spans="1:13" ht="15.75" hidden="1" x14ac:dyDescent="0.25">
      <c r="A12" s="22"/>
      <c r="B12" s="16"/>
      <c r="C12" s="17"/>
      <c r="D12" s="17"/>
      <c r="E12" s="18"/>
      <c r="F12" s="19">
        <f t="shared" si="0"/>
        <v>0</v>
      </c>
      <c r="G12" s="16"/>
      <c r="H12" s="17"/>
      <c r="I12" s="18"/>
      <c r="J12" s="17"/>
      <c r="K12" s="21"/>
    </row>
    <row r="13" spans="1:13" ht="15.75" hidden="1" x14ac:dyDescent="0.25">
      <c r="A13" s="15"/>
      <c r="B13" s="16"/>
      <c r="C13" s="17"/>
      <c r="D13" s="17"/>
      <c r="E13" s="18"/>
      <c r="F13" s="19">
        <f t="shared" si="0"/>
        <v>0</v>
      </c>
      <c r="G13" s="16"/>
      <c r="H13" s="17"/>
      <c r="I13" s="18"/>
      <c r="J13" s="17"/>
      <c r="K13" s="21"/>
    </row>
    <row r="14" spans="1:13" ht="15.75" hidden="1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1"/>
    </row>
    <row r="15" spans="1:13" ht="15.75" hidden="1" x14ac:dyDescent="0.25">
      <c r="A15" s="15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1"/>
    </row>
    <row r="16" spans="1:13" ht="15.75" hidden="1" x14ac:dyDescent="0.25">
      <c r="A16" s="15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1"/>
    </row>
    <row r="17" spans="1:11" ht="15.75" hidden="1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1"/>
    </row>
    <row r="18" spans="1:11" ht="5.25" hidden="1" customHeight="1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1"/>
    </row>
    <row r="19" spans="1:11" ht="15.75" hidden="1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1"/>
    </row>
    <row r="20" spans="1:11" ht="15.75" hidden="1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1"/>
    </row>
    <row r="21" spans="1:11" ht="15.75" hidden="1" x14ac:dyDescent="0.25">
      <c r="A21" s="22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1"/>
    </row>
    <row r="22" spans="1:11" ht="15.75" hidden="1" x14ac:dyDescent="0.25">
      <c r="A22" s="22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1"/>
    </row>
    <row r="23" spans="1:11" ht="15.75" hidden="1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1"/>
    </row>
    <row r="24" spans="1:11" ht="15.75" hidden="1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1"/>
    </row>
    <row r="25" spans="1:11" ht="15.75" hidden="1" x14ac:dyDescent="0.25">
      <c r="A25" s="15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1"/>
    </row>
    <row r="26" spans="1:11" ht="15.75" hidden="1" x14ac:dyDescent="0.25">
      <c r="A26" s="15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1"/>
    </row>
    <row r="27" spans="1:11" ht="15.75" hidden="1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</row>
    <row r="28" spans="1:11" ht="15.75" hidden="1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</row>
    <row r="29" spans="1:11" ht="15.75" hidden="1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</row>
    <row r="30" spans="1:11" ht="15.75" hidden="1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hidden="1" x14ac:dyDescent="0.25">
      <c r="A31" s="22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11" ht="15.75" hidden="1" x14ac:dyDescent="0.25">
      <c r="A32" s="22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hidden="1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hidden="1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hidden="1" x14ac:dyDescent="0.25">
      <c r="A35" s="15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hidden="1" x14ac:dyDescent="0.25">
      <c r="A36" s="15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hidden="1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hidden="1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hidden="1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hidden="1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hidden="1" x14ac:dyDescent="0.25">
      <c r="A41" s="22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hidden="1" x14ac:dyDescent="0.25">
      <c r="A42" s="22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hidden="1" x14ac:dyDescent="0.25">
      <c r="A43" s="23"/>
      <c r="B43" s="24"/>
      <c r="C43" s="25"/>
      <c r="D43" s="25"/>
      <c r="E43" s="26"/>
      <c r="F43" s="19">
        <f t="shared" si="0"/>
        <v>0</v>
      </c>
      <c r="G43" s="24"/>
      <c r="H43" s="25"/>
      <c r="I43" s="26"/>
      <c r="J43" s="25"/>
      <c r="K43" s="21"/>
    </row>
    <row r="44" spans="1:11" ht="15.75" hidden="1" x14ac:dyDescent="0.25">
      <c r="A44" s="23"/>
      <c r="B44" s="24"/>
      <c r="C44" s="25"/>
      <c r="D44" s="25"/>
      <c r="E44" s="26"/>
      <c r="F44" s="19">
        <f t="shared" si="0"/>
        <v>0</v>
      </c>
      <c r="G44" s="24"/>
      <c r="H44" s="25"/>
      <c r="I44" s="26"/>
      <c r="J44" s="25"/>
      <c r="K44" s="21"/>
    </row>
    <row r="45" spans="1:11" ht="15.75" hidden="1" x14ac:dyDescent="0.25">
      <c r="A45" s="23"/>
      <c r="B45" s="24"/>
      <c r="C45" s="25"/>
      <c r="D45" s="25"/>
      <c r="E45" s="26"/>
      <c r="F45" s="19">
        <f t="shared" si="0"/>
        <v>0</v>
      </c>
      <c r="G45" s="24"/>
      <c r="H45" s="25"/>
      <c r="I45" s="26"/>
      <c r="J45" s="25"/>
      <c r="K45" s="21"/>
    </row>
    <row r="46" spans="1:11" ht="15.75" x14ac:dyDescent="0.25">
      <c r="A46" s="24"/>
      <c r="B46" s="27" t="s">
        <v>54</v>
      </c>
      <c r="C46" s="28">
        <f>SUM(C7:C45)</f>
        <v>0</v>
      </c>
      <c r="D46" s="28">
        <f>SUM(D7:D45)</f>
        <v>35.508000000000003</v>
      </c>
      <c r="E46" s="29"/>
      <c r="F46" s="30">
        <f t="shared" si="0"/>
        <v>35.508000000000003</v>
      </c>
      <c r="G46" s="31"/>
      <c r="H46" s="28">
        <f>SUM(H7:H45)</f>
        <v>0</v>
      </c>
      <c r="I46" s="29"/>
      <c r="J46" s="28">
        <f>SUM(J7:J45)</f>
        <v>35.508000000000003</v>
      </c>
      <c r="K46" s="32">
        <f>C46-H46</f>
        <v>0</v>
      </c>
    </row>
    <row r="49" spans="2:8" ht="15.75" x14ac:dyDescent="0.25">
      <c r="B49" s="33" t="s">
        <v>318</v>
      </c>
      <c r="F49" s="34"/>
      <c r="G49" s="35" t="s">
        <v>319</v>
      </c>
      <c r="H49" s="36"/>
    </row>
    <row r="50" spans="2:8" x14ac:dyDescent="0.25">
      <c r="B50" s="33"/>
      <c r="F50" s="37" t="s">
        <v>56</v>
      </c>
      <c r="G50" s="38"/>
      <c r="H50" s="38"/>
    </row>
    <row r="51" spans="2:8" ht="15.75" x14ac:dyDescent="0.25">
      <c r="B51" s="33" t="s">
        <v>57</v>
      </c>
      <c r="F51" s="34"/>
      <c r="G51" s="35" t="s">
        <v>320</v>
      </c>
      <c r="H51" s="36"/>
    </row>
    <row r="52" spans="2:8" x14ac:dyDescent="0.25">
      <c r="F52" s="37" t="s">
        <v>56</v>
      </c>
      <c r="G52" s="38"/>
      <c r="H52" s="38"/>
    </row>
  </sheetData>
  <mergeCells count="10">
    <mergeCell ref="G49:H49"/>
    <mergeCell ref="G51:H51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0" orientation="landscape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75" workbookViewId="0">
      <selection activeCell="O14" sqref="O14"/>
    </sheetView>
  </sheetViews>
  <sheetFormatPr defaultRowHeight="15" x14ac:dyDescent="0.25"/>
  <cols>
    <col min="1" max="1" width="7.28515625" customWidth="1"/>
    <col min="2" max="2" width="31.28515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12" max="12" width="10.42578125" customWidth="1"/>
    <col min="257" max="257" width="7.28515625" customWidth="1"/>
    <col min="258" max="258" width="31.28515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268" max="268" width="10.42578125" customWidth="1"/>
    <col min="513" max="513" width="7.28515625" customWidth="1"/>
    <col min="514" max="514" width="31.28515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524" max="524" width="10.42578125" customWidth="1"/>
    <col min="769" max="769" width="7.28515625" customWidth="1"/>
    <col min="770" max="770" width="31.28515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780" max="780" width="10.42578125" customWidth="1"/>
    <col min="1025" max="1025" width="7.28515625" customWidth="1"/>
    <col min="1026" max="1026" width="31.28515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036" max="1036" width="10.42578125" customWidth="1"/>
    <col min="1281" max="1281" width="7.28515625" customWidth="1"/>
    <col min="1282" max="1282" width="31.28515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292" max="1292" width="10.42578125" customWidth="1"/>
    <col min="1537" max="1537" width="7.28515625" customWidth="1"/>
    <col min="1538" max="1538" width="31.28515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548" max="1548" width="10.42578125" customWidth="1"/>
    <col min="1793" max="1793" width="7.28515625" customWidth="1"/>
    <col min="1794" max="1794" width="31.28515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1804" max="1804" width="10.42578125" customWidth="1"/>
    <col min="2049" max="2049" width="7.28515625" customWidth="1"/>
    <col min="2050" max="2050" width="31.28515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060" max="2060" width="10.42578125" customWidth="1"/>
    <col min="2305" max="2305" width="7.28515625" customWidth="1"/>
    <col min="2306" max="2306" width="31.28515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316" max="2316" width="10.42578125" customWidth="1"/>
    <col min="2561" max="2561" width="7.28515625" customWidth="1"/>
    <col min="2562" max="2562" width="31.28515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572" max="2572" width="10.42578125" customWidth="1"/>
    <col min="2817" max="2817" width="7.28515625" customWidth="1"/>
    <col min="2818" max="2818" width="31.28515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2828" max="2828" width="10.42578125" customWidth="1"/>
    <col min="3073" max="3073" width="7.28515625" customWidth="1"/>
    <col min="3074" max="3074" width="31.28515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084" max="3084" width="10.42578125" customWidth="1"/>
    <col min="3329" max="3329" width="7.28515625" customWidth="1"/>
    <col min="3330" max="3330" width="31.28515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340" max="3340" width="10.42578125" customWidth="1"/>
    <col min="3585" max="3585" width="7.28515625" customWidth="1"/>
    <col min="3586" max="3586" width="31.28515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596" max="3596" width="10.42578125" customWidth="1"/>
    <col min="3841" max="3841" width="7.28515625" customWidth="1"/>
    <col min="3842" max="3842" width="31.28515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3852" max="3852" width="10.42578125" customWidth="1"/>
    <col min="4097" max="4097" width="7.28515625" customWidth="1"/>
    <col min="4098" max="4098" width="31.28515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108" max="4108" width="10.42578125" customWidth="1"/>
    <col min="4353" max="4353" width="7.28515625" customWidth="1"/>
    <col min="4354" max="4354" width="31.28515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364" max="4364" width="10.42578125" customWidth="1"/>
    <col min="4609" max="4609" width="7.28515625" customWidth="1"/>
    <col min="4610" max="4610" width="31.28515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620" max="4620" width="10.42578125" customWidth="1"/>
    <col min="4865" max="4865" width="7.28515625" customWidth="1"/>
    <col min="4866" max="4866" width="31.28515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4876" max="4876" width="10.42578125" customWidth="1"/>
    <col min="5121" max="5121" width="7.28515625" customWidth="1"/>
    <col min="5122" max="5122" width="31.28515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132" max="5132" width="10.42578125" customWidth="1"/>
    <col min="5377" max="5377" width="7.28515625" customWidth="1"/>
    <col min="5378" max="5378" width="31.28515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388" max="5388" width="10.42578125" customWidth="1"/>
    <col min="5633" max="5633" width="7.28515625" customWidth="1"/>
    <col min="5634" max="5634" width="31.28515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644" max="5644" width="10.42578125" customWidth="1"/>
    <col min="5889" max="5889" width="7.28515625" customWidth="1"/>
    <col min="5890" max="5890" width="31.28515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5900" max="5900" width="10.42578125" customWidth="1"/>
    <col min="6145" max="6145" width="7.28515625" customWidth="1"/>
    <col min="6146" max="6146" width="31.28515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156" max="6156" width="10.42578125" customWidth="1"/>
    <col min="6401" max="6401" width="7.28515625" customWidth="1"/>
    <col min="6402" max="6402" width="31.28515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412" max="6412" width="10.42578125" customWidth="1"/>
    <col min="6657" max="6657" width="7.28515625" customWidth="1"/>
    <col min="6658" max="6658" width="31.28515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668" max="6668" width="10.42578125" customWidth="1"/>
    <col min="6913" max="6913" width="7.28515625" customWidth="1"/>
    <col min="6914" max="6914" width="31.28515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6924" max="6924" width="10.42578125" customWidth="1"/>
    <col min="7169" max="7169" width="7.28515625" customWidth="1"/>
    <col min="7170" max="7170" width="31.28515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180" max="7180" width="10.42578125" customWidth="1"/>
    <col min="7425" max="7425" width="7.28515625" customWidth="1"/>
    <col min="7426" max="7426" width="31.28515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436" max="7436" width="10.42578125" customWidth="1"/>
    <col min="7681" max="7681" width="7.28515625" customWidth="1"/>
    <col min="7682" max="7682" width="31.28515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692" max="7692" width="10.42578125" customWidth="1"/>
    <col min="7937" max="7937" width="7.28515625" customWidth="1"/>
    <col min="7938" max="7938" width="31.28515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7948" max="7948" width="10.42578125" customWidth="1"/>
    <col min="8193" max="8193" width="7.28515625" customWidth="1"/>
    <col min="8194" max="8194" width="31.28515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204" max="8204" width="10.42578125" customWidth="1"/>
    <col min="8449" max="8449" width="7.28515625" customWidth="1"/>
    <col min="8450" max="8450" width="31.28515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460" max="8460" width="10.42578125" customWidth="1"/>
    <col min="8705" max="8705" width="7.28515625" customWidth="1"/>
    <col min="8706" max="8706" width="31.28515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716" max="8716" width="10.42578125" customWidth="1"/>
    <col min="8961" max="8961" width="7.28515625" customWidth="1"/>
    <col min="8962" max="8962" width="31.28515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8972" max="8972" width="10.42578125" customWidth="1"/>
    <col min="9217" max="9217" width="7.28515625" customWidth="1"/>
    <col min="9218" max="9218" width="31.28515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228" max="9228" width="10.42578125" customWidth="1"/>
    <col min="9473" max="9473" width="7.28515625" customWidth="1"/>
    <col min="9474" max="9474" width="31.28515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484" max="9484" width="10.42578125" customWidth="1"/>
    <col min="9729" max="9729" width="7.28515625" customWidth="1"/>
    <col min="9730" max="9730" width="31.28515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740" max="9740" width="10.42578125" customWidth="1"/>
    <col min="9985" max="9985" width="7.28515625" customWidth="1"/>
    <col min="9986" max="9986" width="31.28515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9996" max="9996" width="10.42578125" customWidth="1"/>
    <col min="10241" max="10241" width="7.28515625" customWidth="1"/>
    <col min="10242" max="10242" width="31.28515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252" max="10252" width="10.42578125" customWidth="1"/>
    <col min="10497" max="10497" width="7.28515625" customWidth="1"/>
    <col min="10498" max="10498" width="31.28515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508" max="10508" width="10.42578125" customWidth="1"/>
    <col min="10753" max="10753" width="7.28515625" customWidth="1"/>
    <col min="10754" max="10754" width="31.28515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0764" max="10764" width="10.42578125" customWidth="1"/>
    <col min="11009" max="11009" width="7.28515625" customWidth="1"/>
    <col min="11010" max="11010" width="31.28515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020" max="11020" width="10.42578125" customWidth="1"/>
    <col min="11265" max="11265" width="7.28515625" customWidth="1"/>
    <col min="11266" max="11266" width="31.28515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276" max="11276" width="10.42578125" customWidth="1"/>
    <col min="11521" max="11521" width="7.28515625" customWidth="1"/>
    <col min="11522" max="11522" width="31.28515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532" max="11532" width="10.42578125" customWidth="1"/>
    <col min="11777" max="11777" width="7.28515625" customWidth="1"/>
    <col min="11778" max="11778" width="31.28515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1788" max="11788" width="10.42578125" customWidth="1"/>
    <col min="12033" max="12033" width="7.28515625" customWidth="1"/>
    <col min="12034" max="12034" width="31.28515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044" max="12044" width="10.42578125" customWidth="1"/>
    <col min="12289" max="12289" width="7.28515625" customWidth="1"/>
    <col min="12290" max="12290" width="31.28515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300" max="12300" width="10.42578125" customWidth="1"/>
    <col min="12545" max="12545" width="7.28515625" customWidth="1"/>
    <col min="12546" max="12546" width="31.28515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556" max="12556" width="10.42578125" customWidth="1"/>
    <col min="12801" max="12801" width="7.28515625" customWidth="1"/>
    <col min="12802" max="12802" width="31.28515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2812" max="12812" width="10.42578125" customWidth="1"/>
    <col min="13057" max="13057" width="7.28515625" customWidth="1"/>
    <col min="13058" max="13058" width="31.28515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068" max="13068" width="10.42578125" customWidth="1"/>
    <col min="13313" max="13313" width="7.28515625" customWidth="1"/>
    <col min="13314" max="13314" width="31.28515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324" max="13324" width="10.42578125" customWidth="1"/>
    <col min="13569" max="13569" width="7.28515625" customWidth="1"/>
    <col min="13570" max="13570" width="31.28515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580" max="13580" width="10.42578125" customWidth="1"/>
    <col min="13825" max="13825" width="7.28515625" customWidth="1"/>
    <col min="13826" max="13826" width="31.28515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3836" max="13836" width="10.42578125" customWidth="1"/>
    <col min="14081" max="14081" width="7.28515625" customWidth="1"/>
    <col min="14082" max="14082" width="31.28515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092" max="14092" width="10.42578125" customWidth="1"/>
    <col min="14337" max="14337" width="7.28515625" customWidth="1"/>
    <col min="14338" max="14338" width="31.28515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348" max="14348" width="10.42578125" customWidth="1"/>
    <col min="14593" max="14593" width="7.28515625" customWidth="1"/>
    <col min="14594" max="14594" width="31.28515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604" max="14604" width="10.42578125" customWidth="1"/>
    <col min="14849" max="14849" width="7.28515625" customWidth="1"/>
    <col min="14850" max="14850" width="31.28515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4860" max="14860" width="10.42578125" customWidth="1"/>
    <col min="15105" max="15105" width="7.28515625" customWidth="1"/>
    <col min="15106" max="15106" width="31.28515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116" max="15116" width="10.42578125" customWidth="1"/>
    <col min="15361" max="15361" width="7.28515625" customWidth="1"/>
    <col min="15362" max="15362" width="31.28515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372" max="15372" width="10.42578125" customWidth="1"/>
    <col min="15617" max="15617" width="7.28515625" customWidth="1"/>
    <col min="15618" max="15618" width="31.28515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628" max="15628" width="10.42578125" customWidth="1"/>
    <col min="15873" max="15873" width="7.28515625" customWidth="1"/>
    <col min="15874" max="15874" width="31.28515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5884" max="15884" width="10.42578125" customWidth="1"/>
    <col min="16129" max="16129" width="7.28515625" customWidth="1"/>
    <col min="16130" max="16130" width="31.28515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  <col min="16140" max="16140" width="10.42578125" customWidth="1"/>
  </cols>
  <sheetData>
    <row r="1" spans="1:14" ht="18.75" customHeight="1" x14ac:dyDescent="0.25">
      <c r="I1" s="2" t="s">
        <v>0</v>
      </c>
      <c r="J1" s="2"/>
      <c r="K1" s="2"/>
    </row>
    <row r="2" spans="1:14" ht="20.25" customHeight="1" x14ac:dyDescent="0.25">
      <c r="A2" s="3"/>
      <c r="B2" s="3"/>
      <c r="C2" s="3"/>
      <c r="D2" s="3"/>
      <c r="E2" s="3"/>
      <c r="F2" s="3"/>
      <c r="G2" s="3"/>
      <c r="H2" s="4"/>
      <c r="I2" s="6" t="s">
        <v>1</v>
      </c>
      <c r="J2" s="6"/>
      <c r="K2" s="6"/>
      <c r="L2" s="6"/>
    </row>
    <row r="3" spans="1:14" ht="61.5" customHeight="1" x14ac:dyDescent="0.25">
      <c r="A3" s="3"/>
      <c r="B3" s="7" t="s">
        <v>321</v>
      </c>
      <c r="C3" s="8"/>
      <c r="D3" s="8"/>
      <c r="E3" s="8"/>
      <c r="F3" s="8"/>
      <c r="G3" s="8"/>
      <c r="H3" s="8"/>
      <c r="I3" s="8"/>
      <c r="J3" s="8"/>
      <c r="K3" s="3"/>
    </row>
    <row r="4" spans="1:14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4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4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4" ht="30" customHeight="1" x14ac:dyDescent="0.25">
      <c r="A7" s="15">
        <v>1</v>
      </c>
      <c r="B7" s="13" t="s">
        <v>322</v>
      </c>
      <c r="C7" s="13"/>
      <c r="D7" s="15">
        <v>1.3</v>
      </c>
      <c r="E7" s="15" t="s">
        <v>323</v>
      </c>
      <c r="F7" s="163">
        <f>SUM(C7,D7)</f>
        <v>1.3</v>
      </c>
      <c r="G7" s="164">
        <v>2210</v>
      </c>
      <c r="H7" s="15">
        <v>1.3</v>
      </c>
      <c r="I7" s="15" t="s">
        <v>323</v>
      </c>
      <c r="J7" s="13">
        <v>1.3</v>
      </c>
      <c r="K7" s="14"/>
    </row>
    <row r="8" spans="1:14" ht="25.5" x14ac:dyDescent="0.25">
      <c r="A8" s="15">
        <v>1</v>
      </c>
      <c r="B8" s="13" t="s">
        <v>322</v>
      </c>
      <c r="C8" s="165"/>
      <c r="D8" s="165">
        <v>20</v>
      </c>
      <c r="E8" s="18" t="s">
        <v>61</v>
      </c>
      <c r="F8" s="163">
        <f>SUM(C8,D8)</f>
        <v>20</v>
      </c>
      <c r="G8" s="16">
        <v>2220</v>
      </c>
      <c r="H8" s="17">
        <v>20</v>
      </c>
      <c r="I8" s="18" t="s">
        <v>61</v>
      </c>
      <c r="J8" s="165">
        <v>20</v>
      </c>
      <c r="K8" s="21"/>
    </row>
    <row r="9" spans="1:14" ht="15.75" x14ac:dyDescent="0.25">
      <c r="A9" s="15">
        <v>3</v>
      </c>
      <c r="B9" s="16" t="s">
        <v>324</v>
      </c>
      <c r="C9" s="165"/>
      <c r="D9" s="17">
        <v>6.2</v>
      </c>
      <c r="E9" s="18" t="s">
        <v>61</v>
      </c>
      <c r="F9" s="163">
        <f>SUM(C9,D9)</f>
        <v>6.2</v>
      </c>
      <c r="G9" s="16">
        <v>2220</v>
      </c>
      <c r="H9" s="17">
        <v>6.2</v>
      </c>
      <c r="I9" s="18" t="s">
        <v>61</v>
      </c>
      <c r="J9" s="165">
        <v>6.2</v>
      </c>
      <c r="K9" s="21"/>
    </row>
    <row r="10" spans="1:14" ht="15.75" x14ac:dyDescent="0.25">
      <c r="A10" s="15"/>
      <c r="B10" s="16" t="s">
        <v>325</v>
      </c>
      <c r="C10" s="165"/>
      <c r="D10" s="17">
        <v>23.5</v>
      </c>
      <c r="E10" s="18" t="s">
        <v>61</v>
      </c>
      <c r="F10" s="163"/>
      <c r="G10" s="16">
        <v>2220</v>
      </c>
      <c r="H10" s="17">
        <v>23.5</v>
      </c>
      <c r="I10" s="18" t="s">
        <v>61</v>
      </c>
      <c r="J10" s="165">
        <v>23.5</v>
      </c>
      <c r="K10" s="21"/>
    </row>
    <row r="11" spans="1:14" ht="15.75" x14ac:dyDescent="0.25">
      <c r="A11" s="15"/>
      <c r="B11" s="16" t="s">
        <v>326</v>
      </c>
      <c r="C11" s="165"/>
      <c r="D11" s="17">
        <v>8.1999999999999993</v>
      </c>
      <c r="E11" s="18" t="s">
        <v>61</v>
      </c>
      <c r="F11" s="163"/>
      <c r="G11" s="16"/>
      <c r="H11" s="17">
        <v>8.1999999999999993</v>
      </c>
      <c r="I11" s="18" t="s">
        <v>61</v>
      </c>
      <c r="J11" s="165">
        <v>8.1999999999999993</v>
      </c>
      <c r="K11" s="21"/>
    </row>
    <row r="12" spans="1:14" ht="31.5" customHeight="1" x14ac:dyDescent="0.25">
      <c r="A12" s="15">
        <v>4</v>
      </c>
      <c r="B12" s="18" t="s">
        <v>327</v>
      </c>
      <c r="C12" s="165"/>
      <c r="D12" s="17">
        <v>0.9</v>
      </c>
      <c r="E12" s="18" t="s">
        <v>62</v>
      </c>
      <c r="F12" s="163">
        <f>SUM(C12,D12)</f>
        <v>0.9</v>
      </c>
      <c r="G12" s="16">
        <v>2230</v>
      </c>
      <c r="H12" s="17">
        <v>0.9</v>
      </c>
      <c r="I12" s="18" t="s">
        <v>62</v>
      </c>
      <c r="J12" s="165">
        <v>0.9</v>
      </c>
      <c r="K12" s="21"/>
    </row>
    <row r="13" spans="1:14" ht="48.75" customHeight="1" x14ac:dyDescent="0.25">
      <c r="A13" s="15">
        <v>5</v>
      </c>
      <c r="B13" s="16" t="s">
        <v>100</v>
      </c>
      <c r="C13" s="165"/>
      <c r="D13" s="165">
        <v>49.4</v>
      </c>
      <c r="E13" s="18" t="s">
        <v>328</v>
      </c>
      <c r="F13" s="163">
        <f t="shared" ref="F13:F55" si="0">SUM(C13,D13)</f>
        <v>49.4</v>
      </c>
      <c r="G13" s="16">
        <v>3110</v>
      </c>
      <c r="H13" s="17">
        <v>49.4</v>
      </c>
      <c r="I13" s="18" t="s">
        <v>328</v>
      </c>
      <c r="J13" s="165">
        <v>49.4</v>
      </c>
      <c r="K13" s="21"/>
    </row>
    <row r="14" spans="1:14" ht="48" customHeight="1" x14ac:dyDescent="0.25">
      <c r="A14" s="15">
        <v>6</v>
      </c>
      <c r="B14" s="16" t="s">
        <v>100</v>
      </c>
      <c r="C14" s="17">
        <v>739.5</v>
      </c>
      <c r="D14" s="165"/>
      <c r="E14" s="18"/>
      <c r="F14" s="163">
        <f>C14</f>
        <v>739.5</v>
      </c>
      <c r="G14" s="42">
        <v>2210</v>
      </c>
      <c r="H14" s="166">
        <v>77.2</v>
      </c>
      <c r="I14" s="18" t="s">
        <v>329</v>
      </c>
      <c r="J14" s="165">
        <v>77.2</v>
      </c>
      <c r="K14" s="21"/>
      <c r="N14" s="139"/>
    </row>
    <row r="15" spans="1:14" ht="15.75" x14ac:dyDescent="0.25">
      <c r="A15" s="15">
        <v>7</v>
      </c>
      <c r="B15" s="18" t="s">
        <v>330</v>
      </c>
      <c r="C15" s="17">
        <v>0.5</v>
      </c>
      <c r="D15" s="165"/>
      <c r="E15" s="18"/>
      <c r="F15" s="163">
        <f>C15</f>
        <v>0.5</v>
      </c>
      <c r="G15" s="16">
        <v>2220</v>
      </c>
      <c r="H15" s="17">
        <v>32.6</v>
      </c>
      <c r="I15" s="18" t="s">
        <v>61</v>
      </c>
      <c r="J15" s="165">
        <v>32.6</v>
      </c>
      <c r="K15" s="21"/>
    </row>
    <row r="16" spans="1:14" ht="63" x14ac:dyDescent="0.25">
      <c r="A16" s="15">
        <v>8</v>
      </c>
      <c r="B16" s="18" t="s">
        <v>331</v>
      </c>
      <c r="C16" s="17">
        <v>1000</v>
      </c>
      <c r="D16" s="17"/>
      <c r="E16" s="18"/>
      <c r="F16" s="19">
        <f t="shared" si="0"/>
        <v>1000</v>
      </c>
      <c r="G16" s="42">
        <v>2240</v>
      </c>
      <c r="H16" s="167">
        <v>211.6</v>
      </c>
      <c r="I16" s="18" t="s">
        <v>332</v>
      </c>
      <c r="J16" s="165">
        <v>211.6</v>
      </c>
      <c r="K16" s="21"/>
    </row>
    <row r="17" spans="1:11" ht="31.5" x14ac:dyDescent="0.25">
      <c r="A17" s="15">
        <v>9</v>
      </c>
      <c r="B17" s="16" t="s">
        <v>333</v>
      </c>
      <c r="C17" s="17">
        <v>1</v>
      </c>
      <c r="D17" s="17"/>
      <c r="E17" s="18"/>
      <c r="F17" s="19">
        <f t="shared" si="0"/>
        <v>1</v>
      </c>
      <c r="G17" s="42">
        <v>2250</v>
      </c>
      <c r="H17" s="167">
        <v>1.1000000000000001</v>
      </c>
      <c r="I17" s="18" t="s">
        <v>334</v>
      </c>
      <c r="J17" s="165">
        <v>1.1000000000000001</v>
      </c>
      <c r="K17" s="21"/>
    </row>
    <row r="18" spans="1:11" ht="15.75" x14ac:dyDescent="0.25">
      <c r="A18" s="22">
        <v>10</v>
      </c>
      <c r="B18" s="16" t="s">
        <v>335</v>
      </c>
      <c r="C18" s="17">
        <v>1</v>
      </c>
      <c r="D18" s="17"/>
      <c r="E18" s="18"/>
      <c r="F18" s="19">
        <f t="shared" si="0"/>
        <v>1</v>
      </c>
      <c r="G18" s="16">
        <v>2275</v>
      </c>
      <c r="H18" s="165">
        <v>12.8</v>
      </c>
      <c r="I18" s="18" t="s">
        <v>336</v>
      </c>
      <c r="J18" s="165">
        <v>12.8</v>
      </c>
      <c r="K18" s="21"/>
    </row>
    <row r="19" spans="1:11" ht="15" customHeight="1" x14ac:dyDescent="0.25">
      <c r="A19" s="22">
        <v>11</v>
      </c>
      <c r="B19" s="16" t="s">
        <v>337</v>
      </c>
      <c r="C19" s="17">
        <v>15</v>
      </c>
      <c r="D19" s="17"/>
      <c r="E19" s="18"/>
      <c r="F19" s="19">
        <f t="shared" si="0"/>
        <v>15</v>
      </c>
      <c r="G19" s="16">
        <v>3110</v>
      </c>
      <c r="H19" s="165">
        <v>1170.7</v>
      </c>
      <c r="I19" s="18" t="s">
        <v>328</v>
      </c>
      <c r="J19" s="165">
        <v>1170.7</v>
      </c>
      <c r="K19" s="21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65"/>
      <c r="I20" s="18"/>
      <c r="J20" s="165"/>
      <c r="K20" s="21"/>
    </row>
    <row r="21" spans="1:11" ht="15.75" x14ac:dyDescent="0.25">
      <c r="A21" s="15"/>
      <c r="B21" s="16"/>
      <c r="C21" s="17"/>
      <c r="D21" s="17"/>
      <c r="E21" s="18"/>
      <c r="F21" s="19"/>
      <c r="G21" s="16"/>
      <c r="H21" s="165"/>
      <c r="I21" s="18"/>
      <c r="J21" s="165"/>
      <c r="K21" s="21"/>
    </row>
    <row r="22" spans="1:11" ht="15.75" x14ac:dyDescent="0.25">
      <c r="A22" s="15"/>
      <c r="B22" s="16"/>
      <c r="C22" s="17"/>
      <c r="D22" s="17"/>
      <c r="E22" s="18"/>
      <c r="F22" s="19"/>
      <c r="G22" s="16"/>
      <c r="H22" s="165"/>
      <c r="I22" s="18"/>
      <c r="J22" s="165"/>
      <c r="K22" s="21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65"/>
      <c r="I23" s="20"/>
      <c r="J23" s="165"/>
      <c r="K23" s="21"/>
    </row>
    <row r="24" spans="1:11" ht="15.75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65"/>
      <c r="K24" s="21"/>
    </row>
    <row r="25" spans="1:11" ht="28.5" customHeight="1" x14ac:dyDescent="0.25">
      <c r="A25" s="15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65"/>
      <c r="K25" s="21"/>
    </row>
    <row r="26" spans="1:11" ht="15.75" x14ac:dyDescent="0.25">
      <c r="A26" s="15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65"/>
      <c r="K26" s="21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</row>
    <row r="30" spans="1:11" ht="15.75" x14ac:dyDescent="0.25">
      <c r="A30" s="22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x14ac:dyDescent="0.25">
      <c r="A31" s="22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x14ac:dyDescent="0.25">
      <c r="A35" s="15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x14ac:dyDescent="0.25">
      <c r="A36" s="15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x14ac:dyDescent="0.25">
      <c r="A40" s="22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x14ac:dyDescent="0.25">
      <c r="A41" s="22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1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1"/>
    </row>
    <row r="45" spans="1:11" ht="15.75" x14ac:dyDescent="0.25">
      <c r="A45" s="15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1"/>
    </row>
    <row r="46" spans="1:11" ht="15.75" x14ac:dyDescent="0.25">
      <c r="A46" s="15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1"/>
    </row>
    <row r="47" spans="1:11" ht="15.75" x14ac:dyDescent="0.25">
      <c r="A47" s="15"/>
      <c r="B47" s="16"/>
      <c r="C47" s="17"/>
      <c r="D47" s="17"/>
      <c r="E47" s="18"/>
      <c r="F47" s="19">
        <f t="shared" si="0"/>
        <v>0</v>
      </c>
      <c r="G47" s="16"/>
      <c r="H47" s="17"/>
      <c r="I47" s="18"/>
      <c r="J47" s="17"/>
      <c r="K47" s="21"/>
    </row>
    <row r="48" spans="1:11" ht="15.75" x14ac:dyDescent="0.25">
      <c r="A48" s="15"/>
      <c r="B48" s="16"/>
      <c r="C48" s="17"/>
      <c r="D48" s="17"/>
      <c r="E48" s="18"/>
      <c r="F48" s="19">
        <f t="shared" si="0"/>
        <v>0</v>
      </c>
      <c r="G48" s="16"/>
      <c r="H48" s="17"/>
      <c r="I48" s="18"/>
      <c r="J48" s="17"/>
      <c r="K48" s="21"/>
    </row>
    <row r="49" spans="1:12" ht="15.75" x14ac:dyDescent="0.25">
      <c r="A49" s="15"/>
      <c r="B49" s="16"/>
      <c r="C49" s="17"/>
      <c r="D49" s="17"/>
      <c r="E49" s="18"/>
      <c r="F49" s="19">
        <f t="shared" si="0"/>
        <v>0</v>
      </c>
      <c r="G49" s="16"/>
      <c r="H49" s="17"/>
      <c r="I49" s="18"/>
      <c r="J49" s="17"/>
      <c r="K49" s="21"/>
    </row>
    <row r="50" spans="1:12" ht="15.75" x14ac:dyDescent="0.25">
      <c r="A50" s="22"/>
      <c r="B50" s="16"/>
      <c r="C50" s="17"/>
      <c r="D50" s="17"/>
      <c r="E50" s="18"/>
      <c r="F50" s="19">
        <f t="shared" si="0"/>
        <v>0</v>
      </c>
      <c r="G50" s="16"/>
      <c r="H50" s="17"/>
      <c r="I50" s="18"/>
      <c r="J50" s="17"/>
      <c r="K50" s="21"/>
    </row>
    <row r="51" spans="1:12" ht="15.75" x14ac:dyDescent="0.25">
      <c r="A51" s="22"/>
      <c r="B51" s="16"/>
      <c r="C51" s="17"/>
      <c r="D51" s="17"/>
      <c r="E51" s="18"/>
      <c r="F51" s="19">
        <f t="shared" si="0"/>
        <v>0</v>
      </c>
      <c r="G51" s="16"/>
      <c r="H51" s="17"/>
      <c r="I51" s="18"/>
      <c r="J51" s="17"/>
      <c r="K51" s="21"/>
    </row>
    <row r="52" spans="1:12" ht="15.75" x14ac:dyDescent="0.25">
      <c r="A52" s="23"/>
      <c r="B52" s="24"/>
      <c r="C52" s="25"/>
      <c r="D52" s="25"/>
      <c r="E52" s="26"/>
      <c r="F52" s="19">
        <f t="shared" si="0"/>
        <v>0</v>
      </c>
      <c r="G52" s="24"/>
      <c r="H52" s="25"/>
      <c r="I52" s="26"/>
      <c r="J52" s="25"/>
      <c r="K52" s="21"/>
    </row>
    <row r="53" spans="1:12" ht="15.75" x14ac:dyDescent="0.25">
      <c r="A53" s="23"/>
      <c r="B53" s="24"/>
      <c r="C53" s="25"/>
      <c r="D53" s="25"/>
      <c r="E53" s="26"/>
      <c r="F53" s="19">
        <f t="shared" si="0"/>
        <v>0</v>
      </c>
      <c r="G53" s="24"/>
      <c r="H53" s="25"/>
      <c r="I53" s="26"/>
      <c r="J53" s="25"/>
      <c r="K53" s="21"/>
    </row>
    <row r="54" spans="1:12" ht="15.75" x14ac:dyDescent="0.25">
      <c r="A54" s="23"/>
      <c r="B54" s="24"/>
      <c r="C54" s="25"/>
      <c r="D54" s="25"/>
      <c r="E54" s="26"/>
      <c r="F54" s="19">
        <f t="shared" si="0"/>
        <v>0</v>
      </c>
      <c r="G54" s="24"/>
      <c r="H54" s="25"/>
      <c r="I54" s="26"/>
      <c r="J54" s="25"/>
      <c r="K54" s="21"/>
    </row>
    <row r="55" spans="1:12" ht="15.75" x14ac:dyDescent="0.25">
      <c r="A55" s="24"/>
      <c r="B55" s="27" t="s">
        <v>54</v>
      </c>
      <c r="C55" s="168">
        <f>SUM(C8:C54)</f>
        <v>1757</v>
      </c>
      <c r="D55" s="28">
        <f>SUM(D7:D54)</f>
        <v>109.5</v>
      </c>
      <c r="E55" s="29"/>
      <c r="F55" s="169">
        <f t="shared" si="0"/>
        <v>1866.5</v>
      </c>
      <c r="G55" s="31"/>
      <c r="H55" s="168">
        <f>SUM(H7:H54)</f>
        <v>1615.5</v>
      </c>
      <c r="I55" s="29"/>
      <c r="J55" s="168">
        <f>SUM(J7:J54)</f>
        <v>1615.5</v>
      </c>
      <c r="K55" s="170">
        <f>C55+D55-H55</f>
        <v>251</v>
      </c>
      <c r="L55" s="138"/>
    </row>
    <row r="58" spans="1:12" ht="15.75" x14ac:dyDescent="0.25">
      <c r="B58" s="33" t="s">
        <v>318</v>
      </c>
      <c r="F58" s="34"/>
      <c r="G58" s="35" t="s">
        <v>338</v>
      </c>
      <c r="H58" s="36"/>
    </row>
    <row r="59" spans="1:12" x14ac:dyDescent="0.25">
      <c r="B59" s="33"/>
      <c r="F59" s="37" t="s">
        <v>56</v>
      </c>
      <c r="G59" s="38"/>
      <c r="H59" s="38"/>
    </row>
    <row r="60" spans="1:12" ht="15.75" x14ac:dyDescent="0.25">
      <c r="B60" s="33" t="s">
        <v>57</v>
      </c>
      <c r="F60" s="34"/>
      <c r="G60" s="35" t="s">
        <v>339</v>
      </c>
      <c r="H60" s="36"/>
    </row>
    <row r="61" spans="1:12" x14ac:dyDescent="0.25">
      <c r="F61" s="37" t="s">
        <v>56</v>
      </c>
      <c r="G61" s="38"/>
      <c r="H61" s="38"/>
    </row>
  </sheetData>
  <mergeCells count="12">
    <mergeCell ref="G58:H58"/>
    <mergeCell ref="G60:H60"/>
    <mergeCell ref="I1:K1"/>
    <mergeCell ref="I2:L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>
      <selection activeCell="B31" sqref="B31"/>
    </sheetView>
  </sheetViews>
  <sheetFormatPr defaultRowHeight="15" x14ac:dyDescent="0.25"/>
  <cols>
    <col min="1" max="1" width="5.7109375" customWidth="1"/>
    <col min="2" max="2" width="41.85546875" customWidth="1"/>
    <col min="3" max="3" width="9.5703125" customWidth="1"/>
    <col min="4" max="4" width="10" customWidth="1"/>
    <col min="5" max="5" width="41.7109375" customWidth="1"/>
    <col min="6" max="6" width="10.5703125" customWidth="1"/>
    <col min="7" max="7" width="8.5703125" customWidth="1"/>
    <col min="8" max="8" width="8.85546875" customWidth="1"/>
    <col min="9" max="9" width="36.140625" customWidth="1"/>
    <col min="10" max="10" width="9.28515625" customWidth="1"/>
    <col min="11" max="11" width="8.7109375" customWidth="1"/>
    <col min="257" max="257" width="5.7109375" customWidth="1"/>
    <col min="258" max="258" width="41.85546875" customWidth="1"/>
    <col min="259" max="259" width="9.5703125" customWidth="1"/>
    <col min="260" max="260" width="10" customWidth="1"/>
    <col min="261" max="261" width="41.7109375" customWidth="1"/>
    <col min="262" max="262" width="10.5703125" customWidth="1"/>
    <col min="263" max="263" width="8.5703125" customWidth="1"/>
    <col min="264" max="264" width="8.85546875" customWidth="1"/>
    <col min="265" max="265" width="36.140625" customWidth="1"/>
    <col min="266" max="266" width="9.28515625" customWidth="1"/>
    <col min="267" max="267" width="8.7109375" customWidth="1"/>
    <col min="513" max="513" width="5.7109375" customWidth="1"/>
    <col min="514" max="514" width="41.85546875" customWidth="1"/>
    <col min="515" max="515" width="9.5703125" customWidth="1"/>
    <col min="516" max="516" width="10" customWidth="1"/>
    <col min="517" max="517" width="41.7109375" customWidth="1"/>
    <col min="518" max="518" width="10.5703125" customWidth="1"/>
    <col min="519" max="519" width="8.5703125" customWidth="1"/>
    <col min="520" max="520" width="8.85546875" customWidth="1"/>
    <col min="521" max="521" width="36.140625" customWidth="1"/>
    <col min="522" max="522" width="9.28515625" customWidth="1"/>
    <col min="523" max="523" width="8.7109375" customWidth="1"/>
    <col min="769" max="769" width="5.7109375" customWidth="1"/>
    <col min="770" max="770" width="41.85546875" customWidth="1"/>
    <col min="771" max="771" width="9.5703125" customWidth="1"/>
    <col min="772" max="772" width="10" customWidth="1"/>
    <col min="773" max="773" width="41.7109375" customWidth="1"/>
    <col min="774" max="774" width="10.5703125" customWidth="1"/>
    <col min="775" max="775" width="8.5703125" customWidth="1"/>
    <col min="776" max="776" width="8.85546875" customWidth="1"/>
    <col min="777" max="777" width="36.140625" customWidth="1"/>
    <col min="778" max="778" width="9.28515625" customWidth="1"/>
    <col min="779" max="779" width="8.7109375" customWidth="1"/>
    <col min="1025" max="1025" width="5.7109375" customWidth="1"/>
    <col min="1026" max="1026" width="41.85546875" customWidth="1"/>
    <col min="1027" max="1027" width="9.5703125" customWidth="1"/>
    <col min="1028" max="1028" width="10" customWidth="1"/>
    <col min="1029" max="1029" width="41.7109375" customWidth="1"/>
    <col min="1030" max="1030" width="10.5703125" customWidth="1"/>
    <col min="1031" max="1031" width="8.5703125" customWidth="1"/>
    <col min="1032" max="1032" width="8.85546875" customWidth="1"/>
    <col min="1033" max="1033" width="36.140625" customWidth="1"/>
    <col min="1034" max="1034" width="9.28515625" customWidth="1"/>
    <col min="1035" max="1035" width="8.7109375" customWidth="1"/>
    <col min="1281" max="1281" width="5.7109375" customWidth="1"/>
    <col min="1282" max="1282" width="41.85546875" customWidth="1"/>
    <col min="1283" max="1283" width="9.5703125" customWidth="1"/>
    <col min="1284" max="1284" width="10" customWidth="1"/>
    <col min="1285" max="1285" width="41.7109375" customWidth="1"/>
    <col min="1286" max="1286" width="10.5703125" customWidth="1"/>
    <col min="1287" max="1287" width="8.5703125" customWidth="1"/>
    <col min="1288" max="1288" width="8.85546875" customWidth="1"/>
    <col min="1289" max="1289" width="36.140625" customWidth="1"/>
    <col min="1290" max="1290" width="9.28515625" customWidth="1"/>
    <col min="1291" max="1291" width="8.7109375" customWidth="1"/>
    <col min="1537" max="1537" width="5.7109375" customWidth="1"/>
    <col min="1538" max="1538" width="41.85546875" customWidth="1"/>
    <col min="1539" max="1539" width="9.5703125" customWidth="1"/>
    <col min="1540" max="1540" width="10" customWidth="1"/>
    <col min="1541" max="1541" width="41.7109375" customWidth="1"/>
    <col min="1542" max="1542" width="10.5703125" customWidth="1"/>
    <col min="1543" max="1543" width="8.5703125" customWidth="1"/>
    <col min="1544" max="1544" width="8.85546875" customWidth="1"/>
    <col min="1545" max="1545" width="36.140625" customWidth="1"/>
    <col min="1546" max="1546" width="9.28515625" customWidth="1"/>
    <col min="1547" max="1547" width="8.7109375" customWidth="1"/>
    <col min="1793" max="1793" width="5.7109375" customWidth="1"/>
    <col min="1794" max="1794" width="41.85546875" customWidth="1"/>
    <col min="1795" max="1795" width="9.5703125" customWidth="1"/>
    <col min="1796" max="1796" width="10" customWidth="1"/>
    <col min="1797" max="1797" width="41.7109375" customWidth="1"/>
    <col min="1798" max="1798" width="10.5703125" customWidth="1"/>
    <col min="1799" max="1799" width="8.5703125" customWidth="1"/>
    <col min="1800" max="1800" width="8.85546875" customWidth="1"/>
    <col min="1801" max="1801" width="36.140625" customWidth="1"/>
    <col min="1802" max="1802" width="9.28515625" customWidth="1"/>
    <col min="1803" max="1803" width="8.7109375" customWidth="1"/>
    <col min="2049" max="2049" width="5.7109375" customWidth="1"/>
    <col min="2050" max="2050" width="41.85546875" customWidth="1"/>
    <col min="2051" max="2051" width="9.5703125" customWidth="1"/>
    <col min="2052" max="2052" width="10" customWidth="1"/>
    <col min="2053" max="2053" width="41.7109375" customWidth="1"/>
    <col min="2054" max="2054" width="10.5703125" customWidth="1"/>
    <col min="2055" max="2055" width="8.5703125" customWidth="1"/>
    <col min="2056" max="2056" width="8.85546875" customWidth="1"/>
    <col min="2057" max="2057" width="36.140625" customWidth="1"/>
    <col min="2058" max="2058" width="9.28515625" customWidth="1"/>
    <col min="2059" max="2059" width="8.7109375" customWidth="1"/>
    <col min="2305" max="2305" width="5.7109375" customWidth="1"/>
    <col min="2306" max="2306" width="41.85546875" customWidth="1"/>
    <col min="2307" max="2307" width="9.5703125" customWidth="1"/>
    <col min="2308" max="2308" width="10" customWidth="1"/>
    <col min="2309" max="2309" width="41.7109375" customWidth="1"/>
    <col min="2310" max="2310" width="10.5703125" customWidth="1"/>
    <col min="2311" max="2311" width="8.5703125" customWidth="1"/>
    <col min="2312" max="2312" width="8.85546875" customWidth="1"/>
    <col min="2313" max="2313" width="36.140625" customWidth="1"/>
    <col min="2314" max="2314" width="9.28515625" customWidth="1"/>
    <col min="2315" max="2315" width="8.7109375" customWidth="1"/>
    <col min="2561" max="2561" width="5.7109375" customWidth="1"/>
    <col min="2562" max="2562" width="41.85546875" customWidth="1"/>
    <col min="2563" max="2563" width="9.5703125" customWidth="1"/>
    <col min="2564" max="2564" width="10" customWidth="1"/>
    <col min="2565" max="2565" width="41.7109375" customWidth="1"/>
    <col min="2566" max="2566" width="10.5703125" customWidth="1"/>
    <col min="2567" max="2567" width="8.5703125" customWidth="1"/>
    <col min="2568" max="2568" width="8.85546875" customWidth="1"/>
    <col min="2569" max="2569" width="36.140625" customWidth="1"/>
    <col min="2570" max="2570" width="9.28515625" customWidth="1"/>
    <col min="2571" max="2571" width="8.7109375" customWidth="1"/>
    <col min="2817" max="2817" width="5.7109375" customWidth="1"/>
    <col min="2818" max="2818" width="41.85546875" customWidth="1"/>
    <col min="2819" max="2819" width="9.5703125" customWidth="1"/>
    <col min="2820" max="2820" width="10" customWidth="1"/>
    <col min="2821" max="2821" width="41.7109375" customWidth="1"/>
    <col min="2822" max="2822" width="10.5703125" customWidth="1"/>
    <col min="2823" max="2823" width="8.5703125" customWidth="1"/>
    <col min="2824" max="2824" width="8.85546875" customWidth="1"/>
    <col min="2825" max="2825" width="36.140625" customWidth="1"/>
    <col min="2826" max="2826" width="9.28515625" customWidth="1"/>
    <col min="2827" max="2827" width="8.7109375" customWidth="1"/>
    <col min="3073" max="3073" width="5.7109375" customWidth="1"/>
    <col min="3074" max="3074" width="41.85546875" customWidth="1"/>
    <col min="3075" max="3075" width="9.5703125" customWidth="1"/>
    <col min="3076" max="3076" width="10" customWidth="1"/>
    <col min="3077" max="3077" width="41.7109375" customWidth="1"/>
    <col min="3078" max="3078" width="10.5703125" customWidth="1"/>
    <col min="3079" max="3079" width="8.5703125" customWidth="1"/>
    <col min="3080" max="3080" width="8.85546875" customWidth="1"/>
    <col min="3081" max="3081" width="36.140625" customWidth="1"/>
    <col min="3082" max="3082" width="9.28515625" customWidth="1"/>
    <col min="3083" max="3083" width="8.7109375" customWidth="1"/>
    <col min="3329" max="3329" width="5.7109375" customWidth="1"/>
    <col min="3330" max="3330" width="41.85546875" customWidth="1"/>
    <col min="3331" max="3331" width="9.5703125" customWidth="1"/>
    <col min="3332" max="3332" width="10" customWidth="1"/>
    <col min="3333" max="3333" width="41.7109375" customWidth="1"/>
    <col min="3334" max="3334" width="10.5703125" customWidth="1"/>
    <col min="3335" max="3335" width="8.5703125" customWidth="1"/>
    <col min="3336" max="3336" width="8.85546875" customWidth="1"/>
    <col min="3337" max="3337" width="36.140625" customWidth="1"/>
    <col min="3338" max="3338" width="9.28515625" customWidth="1"/>
    <col min="3339" max="3339" width="8.7109375" customWidth="1"/>
    <col min="3585" max="3585" width="5.7109375" customWidth="1"/>
    <col min="3586" max="3586" width="41.85546875" customWidth="1"/>
    <col min="3587" max="3587" width="9.5703125" customWidth="1"/>
    <col min="3588" max="3588" width="10" customWidth="1"/>
    <col min="3589" max="3589" width="41.7109375" customWidth="1"/>
    <col min="3590" max="3590" width="10.5703125" customWidth="1"/>
    <col min="3591" max="3591" width="8.5703125" customWidth="1"/>
    <col min="3592" max="3592" width="8.85546875" customWidth="1"/>
    <col min="3593" max="3593" width="36.140625" customWidth="1"/>
    <col min="3594" max="3594" width="9.28515625" customWidth="1"/>
    <col min="3595" max="3595" width="8.7109375" customWidth="1"/>
    <col min="3841" max="3841" width="5.7109375" customWidth="1"/>
    <col min="3842" max="3842" width="41.85546875" customWidth="1"/>
    <col min="3843" max="3843" width="9.5703125" customWidth="1"/>
    <col min="3844" max="3844" width="10" customWidth="1"/>
    <col min="3845" max="3845" width="41.7109375" customWidth="1"/>
    <col min="3846" max="3846" width="10.5703125" customWidth="1"/>
    <col min="3847" max="3847" width="8.5703125" customWidth="1"/>
    <col min="3848" max="3848" width="8.85546875" customWidth="1"/>
    <col min="3849" max="3849" width="36.140625" customWidth="1"/>
    <col min="3850" max="3850" width="9.28515625" customWidth="1"/>
    <col min="3851" max="3851" width="8.7109375" customWidth="1"/>
    <col min="4097" max="4097" width="5.7109375" customWidth="1"/>
    <col min="4098" max="4098" width="41.85546875" customWidth="1"/>
    <col min="4099" max="4099" width="9.5703125" customWidth="1"/>
    <col min="4100" max="4100" width="10" customWidth="1"/>
    <col min="4101" max="4101" width="41.7109375" customWidth="1"/>
    <col min="4102" max="4102" width="10.5703125" customWidth="1"/>
    <col min="4103" max="4103" width="8.5703125" customWidth="1"/>
    <col min="4104" max="4104" width="8.85546875" customWidth="1"/>
    <col min="4105" max="4105" width="36.140625" customWidth="1"/>
    <col min="4106" max="4106" width="9.28515625" customWidth="1"/>
    <col min="4107" max="4107" width="8.7109375" customWidth="1"/>
    <col min="4353" max="4353" width="5.7109375" customWidth="1"/>
    <col min="4354" max="4354" width="41.85546875" customWidth="1"/>
    <col min="4355" max="4355" width="9.5703125" customWidth="1"/>
    <col min="4356" max="4356" width="10" customWidth="1"/>
    <col min="4357" max="4357" width="41.7109375" customWidth="1"/>
    <col min="4358" max="4358" width="10.5703125" customWidth="1"/>
    <col min="4359" max="4359" width="8.5703125" customWidth="1"/>
    <col min="4360" max="4360" width="8.85546875" customWidth="1"/>
    <col min="4361" max="4361" width="36.140625" customWidth="1"/>
    <col min="4362" max="4362" width="9.28515625" customWidth="1"/>
    <col min="4363" max="4363" width="8.7109375" customWidth="1"/>
    <col min="4609" max="4609" width="5.7109375" customWidth="1"/>
    <col min="4610" max="4610" width="41.85546875" customWidth="1"/>
    <col min="4611" max="4611" width="9.5703125" customWidth="1"/>
    <col min="4612" max="4612" width="10" customWidth="1"/>
    <col min="4613" max="4613" width="41.7109375" customWidth="1"/>
    <col min="4614" max="4614" width="10.5703125" customWidth="1"/>
    <col min="4615" max="4615" width="8.5703125" customWidth="1"/>
    <col min="4616" max="4616" width="8.85546875" customWidth="1"/>
    <col min="4617" max="4617" width="36.140625" customWidth="1"/>
    <col min="4618" max="4618" width="9.28515625" customWidth="1"/>
    <col min="4619" max="4619" width="8.7109375" customWidth="1"/>
    <col min="4865" max="4865" width="5.7109375" customWidth="1"/>
    <col min="4866" max="4866" width="41.85546875" customWidth="1"/>
    <col min="4867" max="4867" width="9.5703125" customWidth="1"/>
    <col min="4868" max="4868" width="10" customWidth="1"/>
    <col min="4869" max="4869" width="41.7109375" customWidth="1"/>
    <col min="4870" max="4870" width="10.5703125" customWidth="1"/>
    <col min="4871" max="4871" width="8.5703125" customWidth="1"/>
    <col min="4872" max="4872" width="8.85546875" customWidth="1"/>
    <col min="4873" max="4873" width="36.140625" customWidth="1"/>
    <col min="4874" max="4874" width="9.28515625" customWidth="1"/>
    <col min="4875" max="4875" width="8.7109375" customWidth="1"/>
    <col min="5121" max="5121" width="5.7109375" customWidth="1"/>
    <col min="5122" max="5122" width="41.85546875" customWidth="1"/>
    <col min="5123" max="5123" width="9.5703125" customWidth="1"/>
    <col min="5124" max="5124" width="10" customWidth="1"/>
    <col min="5125" max="5125" width="41.7109375" customWidth="1"/>
    <col min="5126" max="5126" width="10.5703125" customWidth="1"/>
    <col min="5127" max="5127" width="8.5703125" customWidth="1"/>
    <col min="5128" max="5128" width="8.85546875" customWidth="1"/>
    <col min="5129" max="5129" width="36.140625" customWidth="1"/>
    <col min="5130" max="5130" width="9.28515625" customWidth="1"/>
    <col min="5131" max="5131" width="8.7109375" customWidth="1"/>
    <col min="5377" max="5377" width="5.7109375" customWidth="1"/>
    <col min="5378" max="5378" width="41.85546875" customWidth="1"/>
    <col min="5379" max="5379" width="9.5703125" customWidth="1"/>
    <col min="5380" max="5380" width="10" customWidth="1"/>
    <col min="5381" max="5381" width="41.7109375" customWidth="1"/>
    <col min="5382" max="5382" width="10.5703125" customWidth="1"/>
    <col min="5383" max="5383" width="8.5703125" customWidth="1"/>
    <col min="5384" max="5384" width="8.85546875" customWidth="1"/>
    <col min="5385" max="5385" width="36.140625" customWidth="1"/>
    <col min="5386" max="5386" width="9.28515625" customWidth="1"/>
    <col min="5387" max="5387" width="8.7109375" customWidth="1"/>
    <col min="5633" max="5633" width="5.7109375" customWidth="1"/>
    <col min="5634" max="5634" width="41.85546875" customWidth="1"/>
    <col min="5635" max="5635" width="9.5703125" customWidth="1"/>
    <col min="5636" max="5636" width="10" customWidth="1"/>
    <col min="5637" max="5637" width="41.7109375" customWidth="1"/>
    <col min="5638" max="5638" width="10.5703125" customWidth="1"/>
    <col min="5639" max="5639" width="8.5703125" customWidth="1"/>
    <col min="5640" max="5640" width="8.85546875" customWidth="1"/>
    <col min="5641" max="5641" width="36.140625" customWidth="1"/>
    <col min="5642" max="5642" width="9.28515625" customWidth="1"/>
    <col min="5643" max="5643" width="8.7109375" customWidth="1"/>
    <col min="5889" max="5889" width="5.7109375" customWidth="1"/>
    <col min="5890" max="5890" width="41.85546875" customWidth="1"/>
    <col min="5891" max="5891" width="9.5703125" customWidth="1"/>
    <col min="5892" max="5892" width="10" customWidth="1"/>
    <col min="5893" max="5893" width="41.7109375" customWidth="1"/>
    <col min="5894" max="5894" width="10.5703125" customWidth="1"/>
    <col min="5895" max="5895" width="8.5703125" customWidth="1"/>
    <col min="5896" max="5896" width="8.85546875" customWidth="1"/>
    <col min="5897" max="5897" width="36.140625" customWidth="1"/>
    <col min="5898" max="5898" width="9.28515625" customWidth="1"/>
    <col min="5899" max="5899" width="8.7109375" customWidth="1"/>
    <col min="6145" max="6145" width="5.7109375" customWidth="1"/>
    <col min="6146" max="6146" width="41.85546875" customWidth="1"/>
    <col min="6147" max="6147" width="9.5703125" customWidth="1"/>
    <col min="6148" max="6148" width="10" customWidth="1"/>
    <col min="6149" max="6149" width="41.7109375" customWidth="1"/>
    <col min="6150" max="6150" width="10.5703125" customWidth="1"/>
    <col min="6151" max="6151" width="8.5703125" customWidth="1"/>
    <col min="6152" max="6152" width="8.85546875" customWidth="1"/>
    <col min="6153" max="6153" width="36.140625" customWidth="1"/>
    <col min="6154" max="6154" width="9.28515625" customWidth="1"/>
    <col min="6155" max="6155" width="8.7109375" customWidth="1"/>
    <col min="6401" max="6401" width="5.7109375" customWidth="1"/>
    <col min="6402" max="6402" width="41.85546875" customWidth="1"/>
    <col min="6403" max="6403" width="9.5703125" customWidth="1"/>
    <col min="6404" max="6404" width="10" customWidth="1"/>
    <col min="6405" max="6405" width="41.7109375" customWidth="1"/>
    <col min="6406" max="6406" width="10.5703125" customWidth="1"/>
    <col min="6407" max="6407" width="8.5703125" customWidth="1"/>
    <col min="6408" max="6408" width="8.85546875" customWidth="1"/>
    <col min="6409" max="6409" width="36.140625" customWidth="1"/>
    <col min="6410" max="6410" width="9.28515625" customWidth="1"/>
    <col min="6411" max="6411" width="8.7109375" customWidth="1"/>
    <col min="6657" max="6657" width="5.7109375" customWidth="1"/>
    <col min="6658" max="6658" width="41.85546875" customWidth="1"/>
    <col min="6659" max="6659" width="9.5703125" customWidth="1"/>
    <col min="6660" max="6660" width="10" customWidth="1"/>
    <col min="6661" max="6661" width="41.7109375" customWidth="1"/>
    <col min="6662" max="6662" width="10.5703125" customWidth="1"/>
    <col min="6663" max="6663" width="8.5703125" customWidth="1"/>
    <col min="6664" max="6664" width="8.85546875" customWidth="1"/>
    <col min="6665" max="6665" width="36.140625" customWidth="1"/>
    <col min="6666" max="6666" width="9.28515625" customWidth="1"/>
    <col min="6667" max="6667" width="8.7109375" customWidth="1"/>
    <col min="6913" max="6913" width="5.7109375" customWidth="1"/>
    <col min="6914" max="6914" width="41.85546875" customWidth="1"/>
    <col min="6915" max="6915" width="9.5703125" customWidth="1"/>
    <col min="6916" max="6916" width="10" customWidth="1"/>
    <col min="6917" max="6917" width="41.7109375" customWidth="1"/>
    <col min="6918" max="6918" width="10.5703125" customWidth="1"/>
    <col min="6919" max="6919" width="8.5703125" customWidth="1"/>
    <col min="6920" max="6920" width="8.85546875" customWidth="1"/>
    <col min="6921" max="6921" width="36.140625" customWidth="1"/>
    <col min="6922" max="6922" width="9.28515625" customWidth="1"/>
    <col min="6923" max="6923" width="8.7109375" customWidth="1"/>
    <col min="7169" max="7169" width="5.7109375" customWidth="1"/>
    <col min="7170" max="7170" width="41.85546875" customWidth="1"/>
    <col min="7171" max="7171" width="9.5703125" customWidth="1"/>
    <col min="7172" max="7172" width="10" customWidth="1"/>
    <col min="7173" max="7173" width="41.7109375" customWidth="1"/>
    <col min="7174" max="7174" width="10.5703125" customWidth="1"/>
    <col min="7175" max="7175" width="8.5703125" customWidth="1"/>
    <col min="7176" max="7176" width="8.85546875" customWidth="1"/>
    <col min="7177" max="7177" width="36.140625" customWidth="1"/>
    <col min="7178" max="7178" width="9.28515625" customWidth="1"/>
    <col min="7179" max="7179" width="8.7109375" customWidth="1"/>
    <col min="7425" max="7425" width="5.7109375" customWidth="1"/>
    <col min="7426" max="7426" width="41.85546875" customWidth="1"/>
    <col min="7427" max="7427" width="9.5703125" customWidth="1"/>
    <col min="7428" max="7428" width="10" customWidth="1"/>
    <col min="7429" max="7429" width="41.7109375" customWidth="1"/>
    <col min="7430" max="7430" width="10.5703125" customWidth="1"/>
    <col min="7431" max="7431" width="8.5703125" customWidth="1"/>
    <col min="7432" max="7432" width="8.85546875" customWidth="1"/>
    <col min="7433" max="7433" width="36.140625" customWidth="1"/>
    <col min="7434" max="7434" width="9.28515625" customWidth="1"/>
    <col min="7435" max="7435" width="8.7109375" customWidth="1"/>
    <col min="7681" max="7681" width="5.7109375" customWidth="1"/>
    <col min="7682" max="7682" width="41.85546875" customWidth="1"/>
    <col min="7683" max="7683" width="9.5703125" customWidth="1"/>
    <col min="7684" max="7684" width="10" customWidth="1"/>
    <col min="7685" max="7685" width="41.7109375" customWidth="1"/>
    <col min="7686" max="7686" width="10.5703125" customWidth="1"/>
    <col min="7687" max="7687" width="8.5703125" customWidth="1"/>
    <col min="7688" max="7688" width="8.85546875" customWidth="1"/>
    <col min="7689" max="7689" width="36.140625" customWidth="1"/>
    <col min="7690" max="7690" width="9.28515625" customWidth="1"/>
    <col min="7691" max="7691" width="8.7109375" customWidth="1"/>
    <col min="7937" max="7937" width="5.7109375" customWidth="1"/>
    <col min="7938" max="7938" width="41.85546875" customWidth="1"/>
    <col min="7939" max="7939" width="9.5703125" customWidth="1"/>
    <col min="7940" max="7940" width="10" customWidth="1"/>
    <col min="7941" max="7941" width="41.7109375" customWidth="1"/>
    <col min="7942" max="7942" width="10.5703125" customWidth="1"/>
    <col min="7943" max="7943" width="8.5703125" customWidth="1"/>
    <col min="7944" max="7944" width="8.85546875" customWidth="1"/>
    <col min="7945" max="7945" width="36.140625" customWidth="1"/>
    <col min="7946" max="7946" width="9.28515625" customWidth="1"/>
    <col min="7947" max="7947" width="8.7109375" customWidth="1"/>
    <col min="8193" max="8193" width="5.7109375" customWidth="1"/>
    <col min="8194" max="8194" width="41.85546875" customWidth="1"/>
    <col min="8195" max="8195" width="9.5703125" customWidth="1"/>
    <col min="8196" max="8196" width="10" customWidth="1"/>
    <col min="8197" max="8197" width="41.7109375" customWidth="1"/>
    <col min="8198" max="8198" width="10.5703125" customWidth="1"/>
    <col min="8199" max="8199" width="8.5703125" customWidth="1"/>
    <col min="8200" max="8200" width="8.85546875" customWidth="1"/>
    <col min="8201" max="8201" width="36.140625" customWidth="1"/>
    <col min="8202" max="8202" width="9.28515625" customWidth="1"/>
    <col min="8203" max="8203" width="8.7109375" customWidth="1"/>
    <col min="8449" max="8449" width="5.7109375" customWidth="1"/>
    <col min="8450" max="8450" width="41.85546875" customWidth="1"/>
    <col min="8451" max="8451" width="9.5703125" customWidth="1"/>
    <col min="8452" max="8452" width="10" customWidth="1"/>
    <col min="8453" max="8453" width="41.7109375" customWidth="1"/>
    <col min="8454" max="8454" width="10.5703125" customWidth="1"/>
    <col min="8455" max="8455" width="8.5703125" customWidth="1"/>
    <col min="8456" max="8456" width="8.85546875" customWidth="1"/>
    <col min="8457" max="8457" width="36.140625" customWidth="1"/>
    <col min="8458" max="8458" width="9.28515625" customWidth="1"/>
    <col min="8459" max="8459" width="8.7109375" customWidth="1"/>
    <col min="8705" max="8705" width="5.7109375" customWidth="1"/>
    <col min="8706" max="8706" width="41.85546875" customWidth="1"/>
    <col min="8707" max="8707" width="9.5703125" customWidth="1"/>
    <col min="8708" max="8708" width="10" customWidth="1"/>
    <col min="8709" max="8709" width="41.7109375" customWidth="1"/>
    <col min="8710" max="8710" width="10.5703125" customWidth="1"/>
    <col min="8711" max="8711" width="8.5703125" customWidth="1"/>
    <col min="8712" max="8712" width="8.85546875" customWidth="1"/>
    <col min="8713" max="8713" width="36.140625" customWidth="1"/>
    <col min="8714" max="8714" width="9.28515625" customWidth="1"/>
    <col min="8715" max="8715" width="8.7109375" customWidth="1"/>
    <col min="8961" max="8961" width="5.7109375" customWidth="1"/>
    <col min="8962" max="8962" width="41.85546875" customWidth="1"/>
    <col min="8963" max="8963" width="9.5703125" customWidth="1"/>
    <col min="8964" max="8964" width="10" customWidth="1"/>
    <col min="8965" max="8965" width="41.7109375" customWidth="1"/>
    <col min="8966" max="8966" width="10.5703125" customWidth="1"/>
    <col min="8967" max="8967" width="8.5703125" customWidth="1"/>
    <col min="8968" max="8968" width="8.85546875" customWidth="1"/>
    <col min="8969" max="8969" width="36.140625" customWidth="1"/>
    <col min="8970" max="8970" width="9.28515625" customWidth="1"/>
    <col min="8971" max="8971" width="8.7109375" customWidth="1"/>
    <col min="9217" max="9217" width="5.7109375" customWidth="1"/>
    <col min="9218" max="9218" width="41.85546875" customWidth="1"/>
    <col min="9219" max="9219" width="9.5703125" customWidth="1"/>
    <col min="9220" max="9220" width="10" customWidth="1"/>
    <col min="9221" max="9221" width="41.7109375" customWidth="1"/>
    <col min="9222" max="9222" width="10.5703125" customWidth="1"/>
    <col min="9223" max="9223" width="8.5703125" customWidth="1"/>
    <col min="9224" max="9224" width="8.85546875" customWidth="1"/>
    <col min="9225" max="9225" width="36.140625" customWidth="1"/>
    <col min="9226" max="9226" width="9.28515625" customWidth="1"/>
    <col min="9227" max="9227" width="8.7109375" customWidth="1"/>
    <col min="9473" max="9473" width="5.7109375" customWidth="1"/>
    <col min="9474" max="9474" width="41.85546875" customWidth="1"/>
    <col min="9475" max="9475" width="9.5703125" customWidth="1"/>
    <col min="9476" max="9476" width="10" customWidth="1"/>
    <col min="9477" max="9477" width="41.7109375" customWidth="1"/>
    <col min="9478" max="9478" width="10.5703125" customWidth="1"/>
    <col min="9479" max="9479" width="8.5703125" customWidth="1"/>
    <col min="9480" max="9480" width="8.85546875" customWidth="1"/>
    <col min="9481" max="9481" width="36.140625" customWidth="1"/>
    <col min="9482" max="9482" width="9.28515625" customWidth="1"/>
    <col min="9483" max="9483" width="8.7109375" customWidth="1"/>
    <col min="9729" max="9729" width="5.7109375" customWidth="1"/>
    <col min="9730" max="9730" width="41.85546875" customWidth="1"/>
    <col min="9731" max="9731" width="9.5703125" customWidth="1"/>
    <col min="9732" max="9732" width="10" customWidth="1"/>
    <col min="9733" max="9733" width="41.7109375" customWidth="1"/>
    <col min="9734" max="9734" width="10.5703125" customWidth="1"/>
    <col min="9735" max="9735" width="8.5703125" customWidth="1"/>
    <col min="9736" max="9736" width="8.85546875" customWidth="1"/>
    <col min="9737" max="9737" width="36.140625" customWidth="1"/>
    <col min="9738" max="9738" width="9.28515625" customWidth="1"/>
    <col min="9739" max="9739" width="8.7109375" customWidth="1"/>
    <col min="9985" max="9985" width="5.7109375" customWidth="1"/>
    <col min="9986" max="9986" width="41.85546875" customWidth="1"/>
    <col min="9987" max="9987" width="9.5703125" customWidth="1"/>
    <col min="9988" max="9988" width="10" customWidth="1"/>
    <col min="9989" max="9989" width="41.7109375" customWidth="1"/>
    <col min="9990" max="9990" width="10.5703125" customWidth="1"/>
    <col min="9991" max="9991" width="8.5703125" customWidth="1"/>
    <col min="9992" max="9992" width="8.85546875" customWidth="1"/>
    <col min="9993" max="9993" width="36.140625" customWidth="1"/>
    <col min="9994" max="9994" width="9.28515625" customWidth="1"/>
    <col min="9995" max="9995" width="8.7109375" customWidth="1"/>
    <col min="10241" max="10241" width="5.7109375" customWidth="1"/>
    <col min="10242" max="10242" width="41.85546875" customWidth="1"/>
    <col min="10243" max="10243" width="9.5703125" customWidth="1"/>
    <col min="10244" max="10244" width="10" customWidth="1"/>
    <col min="10245" max="10245" width="41.7109375" customWidth="1"/>
    <col min="10246" max="10246" width="10.5703125" customWidth="1"/>
    <col min="10247" max="10247" width="8.5703125" customWidth="1"/>
    <col min="10248" max="10248" width="8.85546875" customWidth="1"/>
    <col min="10249" max="10249" width="36.140625" customWidth="1"/>
    <col min="10250" max="10250" width="9.28515625" customWidth="1"/>
    <col min="10251" max="10251" width="8.7109375" customWidth="1"/>
    <col min="10497" max="10497" width="5.7109375" customWidth="1"/>
    <col min="10498" max="10498" width="41.85546875" customWidth="1"/>
    <col min="10499" max="10499" width="9.5703125" customWidth="1"/>
    <col min="10500" max="10500" width="10" customWidth="1"/>
    <col min="10501" max="10501" width="41.7109375" customWidth="1"/>
    <col min="10502" max="10502" width="10.5703125" customWidth="1"/>
    <col min="10503" max="10503" width="8.5703125" customWidth="1"/>
    <col min="10504" max="10504" width="8.85546875" customWidth="1"/>
    <col min="10505" max="10505" width="36.140625" customWidth="1"/>
    <col min="10506" max="10506" width="9.28515625" customWidth="1"/>
    <col min="10507" max="10507" width="8.7109375" customWidth="1"/>
    <col min="10753" max="10753" width="5.7109375" customWidth="1"/>
    <col min="10754" max="10754" width="41.85546875" customWidth="1"/>
    <col min="10755" max="10755" width="9.5703125" customWidth="1"/>
    <col min="10756" max="10756" width="10" customWidth="1"/>
    <col min="10757" max="10757" width="41.7109375" customWidth="1"/>
    <col min="10758" max="10758" width="10.5703125" customWidth="1"/>
    <col min="10759" max="10759" width="8.5703125" customWidth="1"/>
    <col min="10760" max="10760" width="8.85546875" customWidth="1"/>
    <col min="10761" max="10761" width="36.140625" customWidth="1"/>
    <col min="10762" max="10762" width="9.28515625" customWidth="1"/>
    <col min="10763" max="10763" width="8.7109375" customWidth="1"/>
    <col min="11009" max="11009" width="5.7109375" customWidth="1"/>
    <col min="11010" max="11010" width="41.85546875" customWidth="1"/>
    <col min="11011" max="11011" width="9.5703125" customWidth="1"/>
    <col min="11012" max="11012" width="10" customWidth="1"/>
    <col min="11013" max="11013" width="41.7109375" customWidth="1"/>
    <col min="11014" max="11014" width="10.5703125" customWidth="1"/>
    <col min="11015" max="11015" width="8.5703125" customWidth="1"/>
    <col min="11016" max="11016" width="8.85546875" customWidth="1"/>
    <col min="11017" max="11017" width="36.140625" customWidth="1"/>
    <col min="11018" max="11018" width="9.28515625" customWidth="1"/>
    <col min="11019" max="11019" width="8.7109375" customWidth="1"/>
    <col min="11265" max="11265" width="5.7109375" customWidth="1"/>
    <col min="11266" max="11266" width="41.85546875" customWidth="1"/>
    <col min="11267" max="11267" width="9.5703125" customWidth="1"/>
    <col min="11268" max="11268" width="10" customWidth="1"/>
    <col min="11269" max="11269" width="41.7109375" customWidth="1"/>
    <col min="11270" max="11270" width="10.5703125" customWidth="1"/>
    <col min="11271" max="11271" width="8.5703125" customWidth="1"/>
    <col min="11272" max="11272" width="8.85546875" customWidth="1"/>
    <col min="11273" max="11273" width="36.140625" customWidth="1"/>
    <col min="11274" max="11274" width="9.28515625" customWidth="1"/>
    <col min="11275" max="11275" width="8.7109375" customWidth="1"/>
    <col min="11521" max="11521" width="5.7109375" customWidth="1"/>
    <col min="11522" max="11522" width="41.85546875" customWidth="1"/>
    <col min="11523" max="11523" width="9.5703125" customWidth="1"/>
    <col min="11524" max="11524" width="10" customWidth="1"/>
    <col min="11525" max="11525" width="41.7109375" customWidth="1"/>
    <col min="11526" max="11526" width="10.5703125" customWidth="1"/>
    <col min="11527" max="11527" width="8.5703125" customWidth="1"/>
    <col min="11528" max="11528" width="8.85546875" customWidth="1"/>
    <col min="11529" max="11529" width="36.140625" customWidth="1"/>
    <col min="11530" max="11530" width="9.28515625" customWidth="1"/>
    <col min="11531" max="11531" width="8.7109375" customWidth="1"/>
    <col min="11777" max="11777" width="5.7109375" customWidth="1"/>
    <col min="11778" max="11778" width="41.85546875" customWidth="1"/>
    <col min="11779" max="11779" width="9.5703125" customWidth="1"/>
    <col min="11780" max="11780" width="10" customWidth="1"/>
    <col min="11781" max="11781" width="41.7109375" customWidth="1"/>
    <col min="11782" max="11782" width="10.5703125" customWidth="1"/>
    <col min="11783" max="11783" width="8.5703125" customWidth="1"/>
    <col min="11784" max="11784" width="8.85546875" customWidth="1"/>
    <col min="11785" max="11785" width="36.140625" customWidth="1"/>
    <col min="11786" max="11786" width="9.28515625" customWidth="1"/>
    <col min="11787" max="11787" width="8.7109375" customWidth="1"/>
    <col min="12033" max="12033" width="5.7109375" customWidth="1"/>
    <col min="12034" max="12034" width="41.85546875" customWidth="1"/>
    <col min="12035" max="12035" width="9.5703125" customWidth="1"/>
    <col min="12036" max="12036" width="10" customWidth="1"/>
    <col min="12037" max="12037" width="41.7109375" customWidth="1"/>
    <col min="12038" max="12038" width="10.5703125" customWidth="1"/>
    <col min="12039" max="12039" width="8.5703125" customWidth="1"/>
    <col min="12040" max="12040" width="8.85546875" customWidth="1"/>
    <col min="12041" max="12041" width="36.140625" customWidth="1"/>
    <col min="12042" max="12042" width="9.28515625" customWidth="1"/>
    <col min="12043" max="12043" width="8.7109375" customWidth="1"/>
    <col min="12289" max="12289" width="5.7109375" customWidth="1"/>
    <col min="12290" max="12290" width="41.85546875" customWidth="1"/>
    <col min="12291" max="12291" width="9.5703125" customWidth="1"/>
    <col min="12292" max="12292" width="10" customWidth="1"/>
    <col min="12293" max="12293" width="41.7109375" customWidth="1"/>
    <col min="12294" max="12294" width="10.5703125" customWidth="1"/>
    <col min="12295" max="12295" width="8.5703125" customWidth="1"/>
    <col min="12296" max="12296" width="8.85546875" customWidth="1"/>
    <col min="12297" max="12297" width="36.140625" customWidth="1"/>
    <col min="12298" max="12298" width="9.28515625" customWidth="1"/>
    <col min="12299" max="12299" width="8.7109375" customWidth="1"/>
    <col min="12545" max="12545" width="5.7109375" customWidth="1"/>
    <col min="12546" max="12546" width="41.85546875" customWidth="1"/>
    <col min="12547" max="12547" width="9.5703125" customWidth="1"/>
    <col min="12548" max="12548" width="10" customWidth="1"/>
    <col min="12549" max="12549" width="41.7109375" customWidth="1"/>
    <col min="12550" max="12550" width="10.5703125" customWidth="1"/>
    <col min="12551" max="12551" width="8.5703125" customWidth="1"/>
    <col min="12552" max="12552" width="8.85546875" customWidth="1"/>
    <col min="12553" max="12553" width="36.140625" customWidth="1"/>
    <col min="12554" max="12554" width="9.28515625" customWidth="1"/>
    <col min="12555" max="12555" width="8.7109375" customWidth="1"/>
    <col min="12801" max="12801" width="5.7109375" customWidth="1"/>
    <col min="12802" max="12802" width="41.85546875" customWidth="1"/>
    <col min="12803" max="12803" width="9.5703125" customWidth="1"/>
    <col min="12804" max="12804" width="10" customWidth="1"/>
    <col min="12805" max="12805" width="41.7109375" customWidth="1"/>
    <col min="12806" max="12806" width="10.5703125" customWidth="1"/>
    <col min="12807" max="12807" width="8.5703125" customWidth="1"/>
    <col min="12808" max="12808" width="8.85546875" customWidth="1"/>
    <col min="12809" max="12809" width="36.140625" customWidth="1"/>
    <col min="12810" max="12810" width="9.28515625" customWidth="1"/>
    <col min="12811" max="12811" width="8.7109375" customWidth="1"/>
    <col min="13057" max="13057" width="5.7109375" customWidth="1"/>
    <col min="13058" max="13058" width="41.85546875" customWidth="1"/>
    <col min="13059" max="13059" width="9.5703125" customWidth="1"/>
    <col min="13060" max="13060" width="10" customWidth="1"/>
    <col min="13061" max="13061" width="41.7109375" customWidth="1"/>
    <col min="13062" max="13062" width="10.5703125" customWidth="1"/>
    <col min="13063" max="13063" width="8.5703125" customWidth="1"/>
    <col min="13064" max="13064" width="8.85546875" customWidth="1"/>
    <col min="13065" max="13065" width="36.140625" customWidth="1"/>
    <col min="13066" max="13066" width="9.28515625" customWidth="1"/>
    <col min="13067" max="13067" width="8.7109375" customWidth="1"/>
    <col min="13313" max="13313" width="5.7109375" customWidth="1"/>
    <col min="13314" max="13314" width="41.85546875" customWidth="1"/>
    <col min="13315" max="13315" width="9.5703125" customWidth="1"/>
    <col min="13316" max="13316" width="10" customWidth="1"/>
    <col min="13317" max="13317" width="41.7109375" customWidth="1"/>
    <col min="13318" max="13318" width="10.5703125" customWidth="1"/>
    <col min="13319" max="13319" width="8.5703125" customWidth="1"/>
    <col min="13320" max="13320" width="8.85546875" customWidth="1"/>
    <col min="13321" max="13321" width="36.140625" customWidth="1"/>
    <col min="13322" max="13322" width="9.28515625" customWidth="1"/>
    <col min="13323" max="13323" width="8.7109375" customWidth="1"/>
    <col min="13569" max="13569" width="5.7109375" customWidth="1"/>
    <col min="13570" max="13570" width="41.85546875" customWidth="1"/>
    <col min="13571" max="13571" width="9.5703125" customWidth="1"/>
    <col min="13572" max="13572" width="10" customWidth="1"/>
    <col min="13573" max="13573" width="41.7109375" customWidth="1"/>
    <col min="13574" max="13574" width="10.5703125" customWidth="1"/>
    <col min="13575" max="13575" width="8.5703125" customWidth="1"/>
    <col min="13576" max="13576" width="8.85546875" customWidth="1"/>
    <col min="13577" max="13577" width="36.140625" customWidth="1"/>
    <col min="13578" max="13578" width="9.28515625" customWidth="1"/>
    <col min="13579" max="13579" width="8.7109375" customWidth="1"/>
    <col min="13825" max="13825" width="5.7109375" customWidth="1"/>
    <col min="13826" max="13826" width="41.85546875" customWidth="1"/>
    <col min="13827" max="13827" width="9.5703125" customWidth="1"/>
    <col min="13828" max="13828" width="10" customWidth="1"/>
    <col min="13829" max="13829" width="41.7109375" customWidth="1"/>
    <col min="13830" max="13830" width="10.5703125" customWidth="1"/>
    <col min="13831" max="13831" width="8.5703125" customWidth="1"/>
    <col min="13832" max="13832" width="8.85546875" customWidth="1"/>
    <col min="13833" max="13833" width="36.140625" customWidth="1"/>
    <col min="13834" max="13834" width="9.28515625" customWidth="1"/>
    <col min="13835" max="13835" width="8.7109375" customWidth="1"/>
    <col min="14081" max="14081" width="5.7109375" customWidth="1"/>
    <col min="14082" max="14082" width="41.85546875" customWidth="1"/>
    <col min="14083" max="14083" width="9.5703125" customWidth="1"/>
    <col min="14084" max="14084" width="10" customWidth="1"/>
    <col min="14085" max="14085" width="41.7109375" customWidth="1"/>
    <col min="14086" max="14086" width="10.5703125" customWidth="1"/>
    <col min="14087" max="14087" width="8.5703125" customWidth="1"/>
    <col min="14088" max="14088" width="8.85546875" customWidth="1"/>
    <col min="14089" max="14089" width="36.140625" customWidth="1"/>
    <col min="14090" max="14090" width="9.28515625" customWidth="1"/>
    <col min="14091" max="14091" width="8.7109375" customWidth="1"/>
    <col min="14337" max="14337" width="5.7109375" customWidth="1"/>
    <col min="14338" max="14338" width="41.85546875" customWidth="1"/>
    <col min="14339" max="14339" width="9.5703125" customWidth="1"/>
    <col min="14340" max="14340" width="10" customWidth="1"/>
    <col min="14341" max="14341" width="41.7109375" customWidth="1"/>
    <col min="14342" max="14342" width="10.5703125" customWidth="1"/>
    <col min="14343" max="14343" width="8.5703125" customWidth="1"/>
    <col min="14344" max="14344" width="8.85546875" customWidth="1"/>
    <col min="14345" max="14345" width="36.140625" customWidth="1"/>
    <col min="14346" max="14346" width="9.28515625" customWidth="1"/>
    <col min="14347" max="14347" width="8.7109375" customWidth="1"/>
    <col min="14593" max="14593" width="5.7109375" customWidth="1"/>
    <col min="14594" max="14594" width="41.85546875" customWidth="1"/>
    <col min="14595" max="14595" width="9.5703125" customWidth="1"/>
    <col min="14596" max="14596" width="10" customWidth="1"/>
    <col min="14597" max="14597" width="41.7109375" customWidth="1"/>
    <col min="14598" max="14598" width="10.5703125" customWidth="1"/>
    <col min="14599" max="14599" width="8.5703125" customWidth="1"/>
    <col min="14600" max="14600" width="8.85546875" customWidth="1"/>
    <col min="14601" max="14601" width="36.140625" customWidth="1"/>
    <col min="14602" max="14602" width="9.28515625" customWidth="1"/>
    <col min="14603" max="14603" width="8.7109375" customWidth="1"/>
    <col min="14849" max="14849" width="5.7109375" customWidth="1"/>
    <col min="14850" max="14850" width="41.85546875" customWidth="1"/>
    <col min="14851" max="14851" width="9.5703125" customWidth="1"/>
    <col min="14852" max="14852" width="10" customWidth="1"/>
    <col min="14853" max="14853" width="41.7109375" customWidth="1"/>
    <col min="14854" max="14854" width="10.5703125" customWidth="1"/>
    <col min="14855" max="14855" width="8.5703125" customWidth="1"/>
    <col min="14856" max="14856" width="8.85546875" customWidth="1"/>
    <col min="14857" max="14857" width="36.140625" customWidth="1"/>
    <col min="14858" max="14858" width="9.28515625" customWidth="1"/>
    <col min="14859" max="14859" width="8.7109375" customWidth="1"/>
    <col min="15105" max="15105" width="5.7109375" customWidth="1"/>
    <col min="15106" max="15106" width="41.85546875" customWidth="1"/>
    <col min="15107" max="15107" width="9.5703125" customWidth="1"/>
    <col min="15108" max="15108" width="10" customWidth="1"/>
    <col min="15109" max="15109" width="41.7109375" customWidth="1"/>
    <col min="15110" max="15110" width="10.5703125" customWidth="1"/>
    <col min="15111" max="15111" width="8.5703125" customWidth="1"/>
    <col min="15112" max="15112" width="8.85546875" customWidth="1"/>
    <col min="15113" max="15113" width="36.140625" customWidth="1"/>
    <col min="15114" max="15114" width="9.28515625" customWidth="1"/>
    <col min="15115" max="15115" width="8.7109375" customWidth="1"/>
    <col min="15361" max="15361" width="5.7109375" customWidth="1"/>
    <col min="15362" max="15362" width="41.85546875" customWidth="1"/>
    <col min="15363" max="15363" width="9.5703125" customWidth="1"/>
    <col min="15364" max="15364" width="10" customWidth="1"/>
    <col min="15365" max="15365" width="41.7109375" customWidth="1"/>
    <col min="15366" max="15366" width="10.5703125" customWidth="1"/>
    <col min="15367" max="15367" width="8.5703125" customWidth="1"/>
    <col min="15368" max="15368" width="8.85546875" customWidth="1"/>
    <col min="15369" max="15369" width="36.140625" customWidth="1"/>
    <col min="15370" max="15370" width="9.28515625" customWidth="1"/>
    <col min="15371" max="15371" width="8.7109375" customWidth="1"/>
    <col min="15617" max="15617" width="5.7109375" customWidth="1"/>
    <col min="15618" max="15618" width="41.85546875" customWidth="1"/>
    <col min="15619" max="15619" width="9.5703125" customWidth="1"/>
    <col min="15620" max="15620" width="10" customWidth="1"/>
    <col min="15621" max="15621" width="41.7109375" customWidth="1"/>
    <col min="15622" max="15622" width="10.5703125" customWidth="1"/>
    <col min="15623" max="15623" width="8.5703125" customWidth="1"/>
    <col min="15624" max="15624" width="8.85546875" customWidth="1"/>
    <col min="15625" max="15625" width="36.140625" customWidth="1"/>
    <col min="15626" max="15626" width="9.28515625" customWidth="1"/>
    <col min="15627" max="15627" width="8.7109375" customWidth="1"/>
    <col min="15873" max="15873" width="5.7109375" customWidth="1"/>
    <col min="15874" max="15874" width="41.85546875" customWidth="1"/>
    <col min="15875" max="15875" width="9.5703125" customWidth="1"/>
    <col min="15876" max="15876" width="10" customWidth="1"/>
    <col min="15877" max="15877" width="41.7109375" customWidth="1"/>
    <col min="15878" max="15878" width="10.5703125" customWidth="1"/>
    <col min="15879" max="15879" width="8.5703125" customWidth="1"/>
    <col min="15880" max="15880" width="8.85546875" customWidth="1"/>
    <col min="15881" max="15881" width="36.140625" customWidth="1"/>
    <col min="15882" max="15882" width="9.28515625" customWidth="1"/>
    <col min="15883" max="15883" width="8.7109375" customWidth="1"/>
    <col min="16129" max="16129" width="5.7109375" customWidth="1"/>
    <col min="16130" max="16130" width="41.85546875" customWidth="1"/>
    <col min="16131" max="16131" width="9.5703125" customWidth="1"/>
    <col min="16132" max="16132" width="10" customWidth="1"/>
    <col min="16133" max="16133" width="41.7109375" customWidth="1"/>
    <col min="16134" max="16134" width="10.5703125" customWidth="1"/>
    <col min="16135" max="16135" width="8.5703125" customWidth="1"/>
    <col min="16136" max="16136" width="8.85546875" customWidth="1"/>
    <col min="16137" max="16137" width="36.140625" customWidth="1"/>
    <col min="16138" max="16138" width="9.28515625" customWidth="1"/>
    <col min="16139" max="16139" width="8.710937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64</v>
      </c>
      <c r="N2" s="6"/>
      <c r="O2" s="6"/>
      <c r="P2" s="6"/>
    </row>
    <row r="3" spans="1:16" ht="61.5" customHeight="1" x14ac:dyDescent="0.25">
      <c r="A3" s="3"/>
      <c r="B3" s="7" t="s">
        <v>65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59</v>
      </c>
      <c r="I6" s="13" t="s">
        <v>15</v>
      </c>
      <c r="J6" s="13" t="s">
        <v>14</v>
      </c>
      <c r="K6" s="12"/>
    </row>
    <row r="7" spans="1:16" ht="31.15" customHeight="1" x14ac:dyDescent="0.25">
      <c r="A7" s="15">
        <v>1</v>
      </c>
      <c r="B7" s="39" t="s">
        <v>66</v>
      </c>
      <c r="C7" s="17"/>
      <c r="D7" s="17">
        <f>20.213+3.441+20.987</f>
        <v>44.640999999999998</v>
      </c>
      <c r="E7" s="18" t="s">
        <v>67</v>
      </c>
      <c r="F7" s="19">
        <f>SUM(C7,D7)</f>
        <v>44.640999999999998</v>
      </c>
      <c r="G7" s="16"/>
      <c r="H7" s="17"/>
      <c r="I7" s="18" t="s">
        <v>67</v>
      </c>
      <c r="J7" s="17">
        <f t="shared" ref="J7:J12" si="0">F7</f>
        <v>44.640999999999998</v>
      </c>
      <c r="K7" s="21"/>
    </row>
    <row r="8" spans="1:16" ht="19.149999999999999" customHeight="1" x14ac:dyDescent="0.25">
      <c r="A8" s="15"/>
      <c r="B8" s="39" t="s">
        <v>68</v>
      </c>
      <c r="C8" s="17"/>
      <c r="D8" s="17">
        <f>7.829+1.893+10.786+1.485+3.381+1.485</f>
        <v>26.858999999999998</v>
      </c>
      <c r="E8" s="18" t="s">
        <v>69</v>
      </c>
      <c r="F8" s="19">
        <f t="shared" ref="F8:F35" si="1">SUM(C8,D8)</f>
        <v>26.858999999999998</v>
      </c>
      <c r="G8" s="16"/>
      <c r="H8" s="17"/>
      <c r="I8" s="18" t="s">
        <v>69</v>
      </c>
      <c r="J8" s="17">
        <f t="shared" si="0"/>
        <v>26.858999999999998</v>
      </c>
      <c r="K8" s="21"/>
    </row>
    <row r="9" spans="1:16" ht="13.9" customHeight="1" x14ac:dyDescent="0.25">
      <c r="A9" s="15"/>
      <c r="B9" s="39" t="s">
        <v>70</v>
      </c>
      <c r="C9" s="17"/>
      <c r="D9" s="17">
        <f>86</f>
        <v>86</v>
      </c>
      <c r="E9" s="40" t="s">
        <v>71</v>
      </c>
      <c r="F9" s="19">
        <f t="shared" si="1"/>
        <v>86</v>
      </c>
      <c r="G9" s="16"/>
      <c r="H9" s="17"/>
      <c r="I9" s="40" t="s">
        <v>71</v>
      </c>
      <c r="J9" s="17">
        <f t="shared" si="0"/>
        <v>86</v>
      </c>
      <c r="K9" s="21"/>
    </row>
    <row r="10" spans="1:16" ht="15" customHeight="1" x14ac:dyDescent="0.25">
      <c r="A10" s="15"/>
      <c r="B10" s="39" t="s">
        <v>72</v>
      </c>
      <c r="C10" s="17"/>
      <c r="D10" s="17">
        <f>69.278+11.159</f>
        <v>80.437000000000012</v>
      </c>
      <c r="E10" s="40" t="s">
        <v>73</v>
      </c>
      <c r="F10" s="19">
        <f t="shared" si="1"/>
        <v>80.437000000000012</v>
      </c>
      <c r="G10" s="16"/>
      <c r="H10" s="17"/>
      <c r="I10" s="40" t="s">
        <v>73</v>
      </c>
      <c r="J10" s="17">
        <f t="shared" si="0"/>
        <v>80.437000000000012</v>
      </c>
      <c r="K10" s="21"/>
    </row>
    <row r="11" spans="1:16" ht="27.6" customHeight="1" x14ac:dyDescent="0.25">
      <c r="A11" s="15"/>
      <c r="B11" s="39" t="s">
        <v>74</v>
      </c>
      <c r="C11" s="17"/>
      <c r="D11" s="17">
        <f>658.87</f>
        <v>658.87</v>
      </c>
      <c r="E11" s="40" t="s">
        <v>75</v>
      </c>
      <c r="F11" s="19">
        <f t="shared" si="1"/>
        <v>658.87</v>
      </c>
      <c r="G11" s="16"/>
      <c r="H11" s="17"/>
      <c r="I11" s="40" t="s">
        <v>75</v>
      </c>
      <c r="J11" s="17">
        <f t="shared" si="0"/>
        <v>658.87</v>
      </c>
      <c r="K11" s="21"/>
    </row>
    <row r="12" spans="1:16" ht="29.45" customHeight="1" x14ac:dyDescent="0.25">
      <c r="A12" s="15"/>
      <c r="B12" s="39" t="s">
        <v>76</v>
      </c>
      <c r="C12" s="17"/>
      <c r="D12" s="17">
        <f>215</f>
        <v>215</v>
      </c>
      <c r="E12" s="40" t="s">
        <v>77</v>
      </c>
      <c r="F12" s="19">
        <f t="shared" si="1"/>
        <v>215</v>
      </c>
      <c r="G12" s="16"/>
      <c r="H12" s="17"/>
      <c r="I12" s="40" t="s">
        <v>77</v>
      </c>
      <c r="J12" s="17">
        <f t="shared" si="0"/>
        <v>215</v>
      </c>
      <c r="K12" s="21"/>
    </row>
    <row r="13" spans="1:16" ht="23.45" customHeight="1" x14ac:dyDescent="0.25">
      <c r="A13" s="15">
        <v>2</v>
      </c>
      <c r="B13" s="16" t="s">
        <v>63</v>
      </c>
      <c r="C13" s="17">
        <v>248.68600000000001</v>
      </c>
      <c r="D13" s="17"/>
      <c r="E13" s="41"/>
      <c r="F13" s="19">
        <f t="shared" si="1"/>
        <v>248.68600000000001</v>
      </c>
      <c r="G13" s="16"/>
      <c r="H13" s="17"/>
      <c r="I13" s="20"/>
      <c r="J13" s="17"/>
      <c r="K13" s="21"/>
    </row>
    <row r="14" spans="1:16" ht="14.45" customHeight="1" x14ac:dyDescent="0.25">
      <c r="A14" s="15"/>
      <c r="B14" s="42"/>
      <c r="C14" s="17" t="s">
        <v>78</v>
      </c>
      <c r="D14" s="17"/>
      <c r="E14" s="18"/>
      <c r="F14" s="19">
        <f t="shared" si="1"/>
        <v>0</v>
      </c>
      <c r="G14" s="22"/>
      <c r="H14" s="17"/>
      <c r="I14" s="18"/>
      <c r="J14" s="17"/>
      <c r="K14" s="21"/>
    </row>
    <row r="15" spans="1:16" ht="14.45" customHeight="1" x14ac:dyDescent="0.25">
      <c r="A15" s="15"/>
      <c r="B15" s="42"/>
      <c r="C15" s="17"/>
      <c r="D15" s="17"/>
      <c r="E15" s="18"/>
      <c r="F15" s="19"/>
      <c r="G15" s="22">
        <v>2210</v>
      </c>
      <c r="H15" s="17">
        <f>14.388</f>
        <v>14.388</v>
      </c>
      <c r="I15" s="18" t="s">
        <v>79</v>
      </c>
      <c r="J15" s="17"/>
      <c r="K15" s="21"/>
    </row>
    <row r="16" spans="1:16" ht="14.45" customHeight="1" x14ac:dyDescent="0.25">
      <c r="A16" s="15"/>
      <c r="B16" s="42"/>
      <c r="C16" s="17"/>
      <c r="D16" s="17"/>
      <c r="E16" s="18"/>
      <c r="F16" s="19"/>
      <c r="G16" s="22"/>
      <c r="H16" s="17"/>
      <c r="I16" s="18"/>
      <c r="J16" s="17"/>
      <c r="K16" s="21"/>
    </row>
    <row r="17" spans="1:11" ht="15.75" x14ac:dyDescent="0.25">
      <c r="A17" s="15"/>
      <c r="B17" s="42"/>
      <c r="C17" s="17"/>
      <c r="D17" s="17"/>
      <c r="E17" s="18"/>
      <c r="F17" s="19">
        <f t="shared" si="1"/>
        <v>0</v>
      </c>
      <c r="G17" s="22">
        <v>2220</v>
      </c>
      <c r="H17" s="17">
        <f>20.8+16.354+21.463+21.463+14.311+12+0.595+0.109</f>
        <v>107.09499999999998</v>
      </c>
      <c r="I17" s="39" t="s">
        <v>61</v>
      </c>
      <c r="J17" s="17"/>
      <c r="K17" s="21"/>
    </row>
    <row r="18" spans="1:11" ht="15.75" x14ac:dyDescent="0.25">
      <c r="A18" s="15"/>
      <c r="B18" s="16"/>
      <c r="C18" s="17"/>
      <c r="D18" s="17"/>
      <c r="E18" s="18"/>
      <c r="F18" s="19">
        <f t="shared" si="1"/>
        <v>0</v>
      </c>
      <c r="G18" s="22">
        <v>2220</v>
      </c>
      <c r="H18" s="43">
        <f>98.955</f>
        <v>98.954999999999998</v>
      </c>
      <c r="I18" s="39" t="s">
        <v>80</v>
      </c>
      <c r="J18" s="17"/>
      <c r="K18" s="21"/>
    </row>
    <row r="19" spans="1:11" ht="15" customHeight="1" x14ac:dyDescent="0.25">
      <c r="A19" s="15"/>
      <c r="B19" s="16"/>
      <c r="C19" s="17"/>
      <c r="D19" s="17"/>
      <c r="E19" s="18"/>
      <c r="F19" s="19">
        <f t="shared" si="1"/>
        <v>0</v>
      </c>
      <c r="G19" s="22">
        <v>2220</v>
      </c>
      <c r="H19" s="43">
        <f>6.6+0.502</f>
        <v>7.1019999999999994</v>
      </c>
      <c r="I19" s="39" t="s">
        <v>81</v>
      </c>
      <c r="J19" s="17"/>
      <c r="K19" s="21"/>
    </row>
    <row r="20" spans="1:11" ht="15.75" x14ac:dyDescent="0.25">
      <c r="A20" s="15"/>
      <c r="B20" s="16"/>
      <c r="C20" s="17"/>
      <c r="D20" s="17"/>
      <c r="E20" s="18"/>
      <c r="F20" s="19">
        <f t="shared" si="1"/>
        <v>0</v>
      </c>
      <c r="G20" s="22">
        <v>2220</v>
      </c>
      <c r="H20" s="43">
        <f>49.868+19.937+3.577+13.144</f>
        <v>86.52600000000001</v>
      </c>
      <c r="I20" s="39" t="s">
        <v>82</v>
      </c>
      <c r="J20" s="17"/>
      <c r="K20" s="21"/>
    </row>
    <row r="21" spans="1:11" ht="15.75" x14ac:dyDescent="0.25">
      <c r="A21" s="15"/>
      <c r="B21" s="16"/>
      <c r="C21" s="17"/>
      <c r="D21" s="17"/>
      <c r="E21" s="18"/>
      <c r="F21" s="19">
        <f t="shared" si="1"/>
        <v>0</v>
      </c>
      <c r="G21" s="22">
        <v>2220</v>
      </c>
      <c r="H21" s="43">
        <f>6.93</f>
        <v>6.93</v>
      </c>
      <c r="I21" s="39" t="s">
        <v>83</v>
      </c>
      <c r="J21" s="17"/>
      <c r="K21" s="21"/>
    </row>
    <row r="22" spans="1:11" ht="15.75" x14ac:dyDescent="0.25">
      <c r="A22" s="15"/>
      <c r="B22" s="16"/>
      <c r="C22" s="17"/>
      <c r="D22" s="17"/>
      <c r="E22" s="18"/>
      <c r="F22" s="19">
        <f t="shared" si="1"/>
        <v>0</v>
      </c>
      <c r="G22" s="22">
        <v>2220</v>
      </c>
      <c r="H22" s="43">
        <f>29.155</f>
        <v>29.155000000000001</v>
      </c>
      <c r="I22" s="39" t="s">
        <v>84</v>
      </c>
      <c r="J22" s="17"/>
      <c r="K22" s="21"/>
    </row>
    <row r="23" spans="1:11" ht="15.75" x14ac:dyDescent="0.25">
      <c r="A23" s="15"/>
      <c r="B23" s="16"/>
      <c r="C23" s="17"/>
      <c r="D23" s="17"/>
      <c r="E23" s="18"/>
      <c r="F23" s="19">
        <f t="shared" si="1"/>
        <v>0</v>
      </c>
      <c r="G23" s="22">
        <v>2220</v>
      </c>
      <c r="H23" s="43">
        <f>6.998</f>
        <v>6.9980000000000002</v>
      </c>
      <c r="I23" s="39" t="s">
        <v>85</v>
      </c>
      <c r="J23" s="17"/>
      <c r="K23" s="21"/>
    </row>
    <row r="24" spans="1:11" ht="15.75" x14ac:dyDescent="0.25">
      <c r="A24" s="15"/>
      <c r="B24" s="16"/>
      <c r="C24" s="17"/>
      <c r="D24" s="17"/>
      <c r="E24" s="18"/>
      <c r="F24" s="19">
        <f t="shared" si="1"/>
        <v>0</v>
      </c>
      <c r="G24" s="22">
        <v>2220</v>
      </c>
      <c r="H24" s="43">
        <f>39.606</f>
        <v>39.606000000000002</v>
      </c>
      <c r="I24" s="39" t="s">
        <v>86</v>
      </c>
      <c r="J24" s="17"/>
      <c r="K24" s="21"/>
    </row>
    <row r="25" spans="1:11" ht="15.75" x14ac:dyDescent="0.25">
      <c r="A25" s="15"/>
      <c r="B25" s="16"/>
      <c r="C25" s="17"/>
      <c r="D25" s="17"/>
      <c r="E25" s="18"/>
      <c r="F25" s="19"/>
      <c r="G25" s="22"/>
      <c r="H25" s="43"/>
      <c r="I25" s="39"/>
      <c r="J25" s="17"/>
      <c r="K25" s="21"/>
    </row>
    <row r="26" spans="1:11" ht="15.75" x14ac:dyDescent="0.25">
      <c r="A26" s="15"/>
      <c r="B26" s="16"/>
      <c r="C26" s="17"/>
      <c r="D26" s="17"/>
      <c r="E26" s="18"/>
      <c r="F26" s="19">
        <f t="shared" si="1"/>
        <v>0</v>
      </c>
      <c r="G26" s="22">
        <v>2240</v>
      </c>
      <c r="H26" s="43">
        <f>2.8+2.4+4.505</f>
        <v>9.7049999999999983</v>
      </c>
      <c r="I26" s="39" t="s">
        <v>87</v>
      </c>
      <c r="J26" s="17"/>
      <c r="K26" s="21"/>
    </row>
    <row r="27" spans="1:11" ht="15.75" x14ac:dyDescent="0.25">
      <c r="A27" s="15"/>
      <c r="B27" s="16"/>
      <c r="C27" s="17"/>
      <c r="D27" s="17"/>
      <c r="E27" s="18"/>
      <c r="F27" s="19">
        <f t="shared" si="1"/>
        <v>0</v>
      </c>
      <c r="G27" s="22">
        <v>2240</v>
      </c>
      <c r="H27" s="43">
        <f>9.602+9.602</f>
        <v>19.204000000000001</v>
      </c>
      <c r="I27" s="39" t="s">
        <v>88</v>
      </c>
      <c r="J27" s="17"/>
      <c r="K27" s="21"/>
    </row>
    <row r="28" spans="1:11" ht="31.5" x14ac:dyDescent="0.25">
      <c r="A28" s="15"/>
      <c r="B28" s="16"/>
      <c r="C28" s="17"/>
      <c r="D28" s="17"/>
      <c r="E28" s="18"/>
      <c r="F28" s="19">
        <f t="shared" si="1"/>
        <v>0</v>
      </c>
      <c r="G28" s="22">
        <v>2240</v>
      </c>
      <c r="H28" s="43">
        <f>2.21+2.21+2.21+2.21</f>
        <v>8.84</v>
      </c>
      <c r="I28" s="39" t="s">
        <v>89</v>
      </c>
      <c r="J28" s="17"/>
      <c r="K28" s="21"/>
    </row>
    <row r="29" spans="1:11" ht="15.75" x14ac:dyDescent="0.25">
      <c r="A29" s="15"/>
      <c r="B29" s="16"/>
      <c r="C29" s="17"/>
      <c r="D29" s="17"/>
      <c r="E29" s="18"/>
      <c r="F29" s="19">
        <f t="shared" si="1"/>
        <v>0</v>
      </c>
      <c r="G29" s="22">
        <v>2240</v>
      </c>
      <c r="H29" s="43">
        <f>4.545+4.545</f>
        <v>9.09</v>
      </c>
      <c r="I29" s="39" t="s">
        <v>90</v>
      </c>
      <c r="J29" s="17"/>
      <c r="K29" s="21"/>
    </row>
    <row r="30" spans="1:11" ht="15.75" x14ac:dyDescent="0.25">
      <c r="A30" s="15"/>
      <c r="B30" s="16"/>
      <c r="C30" s="17"/>
      <c r="D30" s="17"/>
      <c r="E30" s="18"/>
      <c r="F30" s="19">
        <f t="shared" si="1"/>
        <v>0</v>
      </c>
      <c r="G30" s="22">
        <v>2240</v>
      </c>
      <c r="H30" s="43">
        <f>2.34+0.65+7.128</f>
        <v>10.118</v>
      </c>
      <c r="I30" s="39" t="s">
        <v>91</v>
      </c>
      <c r="J30" s="17"/>
      <c r="K30" s="21"/>
    </row>
    <row r="31" spans="1:11" ht="15.75" x14ac:dyDescent="0.25">
      <c r="A31" s="15"/>
      <c r="B31" s="16"/>
      <c r="C31" s="17"/>
      <c r="D31" s="17"/>
      <c r="E31" s="18"/>
      <c r="F31" s="19">
        <f t="shared" si="1"/>
        <v>0</v>
      </c>
      <c r="G31" s="22">
        <v>2240</v>
      </c>
      <c r="H31" s="43">
        <f>3.9+3.9+3.9</f>
        <v>11.7</v>
      </c>
      <c r="I31" s="39" t="s">
        <v>92</v>
      </c>
      <c r="J31" s="17"/>
      <c r="K31" s="21"/>
    </row>
    <row r="32" spans="1:11" ht="15.75" x14ac:dyDescent="0.25">
      <c r="A32" s="15"/>
      <c r="B32" s="16"/>
      <c r="C32" s="17"/>
      <c r="D32" s="17"/>
      <c r="E32" s="18"/>
      <c r="F32" s="19">
        <f t="shared" si="1"/>
        <v>0</v>
      </c>
      <c r="G32" s="22">
        <v>2240</v>
      </c>
      <c r="H32" s="43">
        <f>6.75+3.51</f>
        <v>10.26</v>
      </c>
      <c r="I32" s="39" t="s">
        <v>93</v>
      </c>
      <c r="J32" s="17"/>
      <c r="K32" s="21"/>
    </row>
    <row r="33" spans="1:11" ht="15.75" x14ac:dyDescent="0.25">
      <c r="A33" s="15"/>
      <c r="B33" s="16"/>
      <c r="C33" s="17"/>
      <c r="D33" s="17"/>
      <c r="E33" s="18"/>
      <c r="F33" s="19">
        <f t="shared" si="1"/>
        <v>0</v>
      </c>
      <c r="G33" s="22">
        <v>2240</v>
      </c>
      <c r="H33" s="43">
        <f>7.2+7.2</f>
        <v>14.4</v>
      </c>
      <c r="I33" s="39" t="s">
        <v>94</v>
      </c>
      <c r="J33" s="17"/>
      <c r="K33" s="21"/>
    </row>
    <row r="34" spans="1:11" ht="23.45" customHeight="1" x14ac:dyDescent="0.25">
      <c r="A34" s="22"/>
      <c r="B34" s="16"/>
      <c r="C34" s="17"/>
      <c r="D34" s="17"/>
      <c r="E34" s="18"/>
      <c r="F34" s="19">
        <f t="shared" si="1"/>
        <v>0</v>
      </c>
      <c r="G34" s="44"/>
      <c r="H34" s="17"/>
      <c r="I34" s="18"/>
      <c r="J34" s="17"/>
      <c r="K34" s="21"/>
    </row>
    <row r="35" spans="1:11" ht="15.75" x14ac:dyDescent="0.25">
      <c r="A35" s="24"/>
      <c r="B35" s="27" t="s">
        <v>54</v>
      </c>
      <c r="C35" s="28">
        <f>SUM(C7:C34)</f>
        <v>248.68600000000001</v>
      </c>
      <c r="D35" s="28">
        <f>SUM(D7:D34)</f>
        <v>1111.807</v>
      </c>
      <c r="E35" s="29"/>
      <c r="F35" s="30">
        <f t="shared" si="1"/>
        <v>1360.4929999999999</v>
      </c>
      <c r="G35" s="31"/>
      <c r="H35" s="28">
        <f>SUM(H7:H34)</f>
        <v>490.07199999999995</v>
      </c>
      <c r="I35" s="29"/>
      <c r="J35" s="28">
        <f>SUM(J7:J34)</f>
        <v>1111.807</v>
      </c>
      <c r="K35" s="32">
        <f>C35-H35</f>
        <v>-241.38599999999994</v>
      </c>
    </row>
    <row r="36" spans="1:11" x14ac:dyDescent="0.25">
      <c r="E36" t="s">
        <v>95</v>
      </c>
    </row>
    <row r="38" spans="1:11" ht="15.75" x14ac:dyDescent="0.25">
      <c r="B38" s="33" t="s">
        <v>96</v>
      </c>
      <c r="F38" s="34"/>
      <c r="G38" s="35" t="s">
        <v>97</v>
      </c>
      <c r="H38" s="36"/>
    </row>
    <row r="39" spans="1:11" x14ac:dyDescent="0.25">
      <c r="B39" s="33"/>
      <c r="F39" s="37" t="s">
        <v>56</v>
      </c>
      <c r="G39" s="38"/>
      <c r="H39" s="38"/>
    </row>
    <row r="40" spans="1:11" ht="15.75" x14ac:dyDescent="0.25">
      <c r="B40" s="33" t="s">
        <v>98</v>
      </c>
      <c r="F40" s="34"/>
      <c r="G40" s="35" t="s">
        <v>99</v>
      </c>
      <c r="H40" s="36"/>
    </row>
    <row r="41" spans="1:11" x14ac:dyDescent="0.25">
      <c r="F41" s="37" t="s">
        <v>56</v>
      </c>
      <c r="G41" s="38"/>
      <c r="H41" s="38"/>
    </row>
  </sheetData>
  <mergeCells count="12">
    <mergeCell ref="G38:H38"/>
    <mergeCell ref="G40:H40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.47244094488188981" top="0" bottom="0" header="0" footer="0"/>
  <pageSetup paperSize="9" scale="4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workbookViewId="0">
      <selection activeCell="B3" sqref="B3:J3"/>
    </sheetView>
  </sheetViews>
  <sheetFormatPr defaultRowHeight="15" x14ac:dyDescent="0.25"/>
  <cols>
    <col min="1" max="1" width="5.42578125" customWidth="1"/>
    <col min="2" max="2" width="29.28515625" customWidth="1"/>
    <col min="3" max="3" width="11.5703125" customWidth="1"/>
    <col min="4" max="4" width="12.42578125" style="45" customWidth="1"/>
    <col min="5" max="5" width="19.42578125" customWidth="1"/>
    <col min="6" max="6" width="12.85546875" customWidth="1"/>
    <col min="7" max="7" width="7.42578125" customWidth="1"/>
    <col min="8" max="8" width="12.5703125" customWidth="1"/>
    <col min="9" max="9" width="19.85546875" customWidth="1"/>
    <col min="10" max="10" width="13.5703125" style="45" customWidth="1"/>
    <col min="11" max="11" width="20.140625" customWidth="1"/>
    <col min="257" max="257" width="5.42578125" customWidth="1"/>
    <col min="258" max="258" width="29.28515625" customWidth="1"/>
    <col min="259" max="259" width="11.5703125" customWidth="1"/>
    <col min="260" max="260" width="12.42578125" customWidth="1"/>
    <col min="261" max="261" width="19.42578125" customWidth="1"/>
    <col min="262" max="262" width="12.85546875" customWidth="1"/>
    <col min="263" max="263" width="7.42578125" customWidth="1"/>
    <col min="264" max="264" width="12.5703125" customWidth="1"/>
    <col min="265" max="265" width="19.85546875" customWidth="1"/>
    <col min="266" max="266" width="13.5703125" customWidth="1"/>
    <col min="267" max="267" width="20.140625" customWidth="1"/>
    <col min="513" max="513" width="5.42578125" customWidth="1"/>
    <col min="514" max="514" width="29.28515625" customWidth="1"/>
    <col min="515" max="515" width="11.5703125" customWidth="1"/>
    <col min="516" max="516" width="12.42578125" customWidth="1"/>
    <col min="517" max="517" width="19.42578125" customWidth="1"/>
    <col min="518" max="518" width="12.85546875" customWidth="1"/>
    <col min="519" max="519" width="7.42578125" customWidth="1"/>
    <col min="520" max="520" width="12.5703125" customWidth="1"/>
    <col min="521" max="521" width="19.85546875" customWidth="1"/>
    <col min="522" max="522" width="13.5703125" customWidth="1"/>
    <col min="523" max="523" width="20.140625" customWidth="1"/>
    <col min="769" max="769" width="5.42578125" customWidth="1"/>
    <col min="770" max="770" width="29.28515625" customWidth="1"/>
    <col min="771" max="771" width="11.5703125" customWidth="1"/>
    <col min="772" max="772" width="12.42578125" customWidth="1"/>
    <col min="773" max="773" width="19.42578125" customWidth="1"/>
    <col min="774" max="774" width="12.85546875" customWidth="1"/>
    <col min="775" max="775" width="7.42578125" customWidth="1"/>
    <col min="776" max="776" width="12.5703125" customWidth="1"/>
    <col min="777" max="777" width="19.85546875" customWidth="1"/>
    <col min="778" max="778" width="13.5703125" customWidth="1"/>
    <col min="779" max="779" width="20.140625" customWidth="1"/>
    <col min="1025" max="1025" width="5.42578125" customWidth="1"/>
    <col min="1026" max="1026" width="29.28515625" customWidth="1"/>
    <col min="1027" max="1027" width="11.5703125" customWidth="1"/>
    <col min="1028" max="1028" width="12.42578125" customWidth="1"/>
    <col min="1029" max="1029" width="19.42578125" customWidth="1"/>
    <col min="1030" max="1030" width="12.85546875" customWidth="1"/>
    <col min="1031" max="1031" width="7.42578125" customWidth="1"/>
    <col min="1032" max="1032" width="12.5703125" customWidth="1"/>
    <col min="1033" max="1033" width="19.85546875" customWidth="1"/>
    <col min="1034" max="1034" width="13.5703125" customWidth="1"/>
    <col min="1035" max="1035" width="20.140625" customWidth="1"/>
    <col min="1281" max="1281" width="5.42578125" customWidth="1"/>
    <col min="1282" max="1282" width="29.28515625" customWidth="1"/>
    <col min="1283" max="1283" width="11.5703125" customWidth="1"/>
    <col min="1284" max="1284" width="12.42578125" customWidth="1"/>
    <col min="1285" max="1285" width="19.42578125" customWidth="1"/>
    <col min="1286" max="1286" width="12.85546875" customWidth="1"/>
    <col min="1287" max="1287" width="7.42578125" customWidth="1"/>
    <col min="1288" max="1288" width="12.5703125" customWidth="1"/>
    <col min="1289" max="1289" width="19.85546875" customWidth="1"/>
    <col min="1290" max="1290" width="13.5703125" customWidth="1"/>
    <col min="1291" max="1291" width="20.140625" customWidth="1"/>
    <col min="1537" max="1537" width="5.42578125" customWidth="1"/>
    <col min="1538" max="1538" width="29.28515625" customWidth="1"/>
    <col min="1539" max="1539" width="11.5703125" customWidth="1"/>
    <col min="1540" max="1540" width="12.42578125" customWidth="1"/>
    <col min="1541" max="1541" width="19.42578125" customWidth="1"/>
    <col min="1542" max="1542" width="12.85546875" customWidth="1"/>
    <col min="1543" max="1543" width="7.42578125" customWidth="1"/>
    <col min="1544" max="1544" width="12.5703125" customWidth="1"/>
    <col min="1545" max="1545" width="19.85546875" customWidth="1"/>
    <col min="1546" max="1546" width="13.5703125" customWidth="1"/>
    <col min="1547" max="1547" width="20.140625" customWidth="1"/>
    <col min="1793" max="1793" width="5.42578125" customWidth="1"/>
    <col min="1794" max="1794" width="29.28515625" customWidth="1"/>
    <col min="1795" max="1795" width="11.5703125" customWidth="1"/>
    <col min="1796" max="1796" width="12.42578125" customWidth="1"/>
    <col min="1797" max="1797" width="19.42578125" customWidth="1"/>
    <col min="1798" max="1798" width="12.85546875" customWidth="1"/>
    <col min="1799" max="1799" width="7.42578125" customWidth="1"/>
    <col min="1800" max="1800" width="12.5703125" customWidth="1"/>
    <col min="1801" max="1801" width="19.85546875" customWidth="1"/>
    <col min="1802" max="1802" width="13.5703125" customWidth="1"/>
    <col min="1803" max="1803" width="20.140625" customWidth="1"/>
    <col min="2049" max="2049" width="5.42578125" customWidth="1"/>
    <col min="2050" max="2050" width="29.28515625" customWidth="1"/>
    <col min="2051" max="2051" width="11.5703125" customWidth="1"/>
    <col min="2052" max="2052" width="12.42578125" customWidth="1"/>
    <col min="2053" max="2053" width="19.42578125" customWidth="1"/>
    <col min="2054" max="2054" width="12.85546875" customWidth="1"/>
    <col min="2055" max="2055" width="7.42578125" customWidth="1"/>
    <col min="2056" max="2056" width="12.5703125" customWidth="1"/>
    <col min="2057" max="2057" width="19.85546875" customWidth="1"/>
    <col min="2058" max="2058" width="13.5703125" customWidth="1"/>
    <col min="2059" max="2059" width="20.140625" customWidth="1"/>
    <col min="2305" max="2305" width="5.42578125" customWidth="1"/>
    <col min="2306" max="2306" width="29.28515625" customWidth="1"/>
    <col min="2307" max="2307" width="11.5703125" customWidth="1"/>
    <col min="2308" max="2308" width="12.42578125" customWidth="1"/>
    <col min="2309" max="2309" width="19.42578125" customWidth="1"/>
    <col min="2310" max="2310" width="12.85546875" customWidth="1"/>
    <col min="2311" max="2311" width="7.42578125" customWidth="1"/>
    <col min="2312" max="2312" width="12.5703125" customWidth="1"/>
    <col min="2313" max="2313" width="19.85546875" customWidth="1"/>
    <col min="2314" max="2314" width="13.5703125" customWidth="1"/>
    <col min="2315" max="2315" width="20.140625" customWidth="1"/>
    <col min="2561" max="2561" width="5.42578125" customWidth="1"/>
    <col min="2562" max="2562" width="29.28515625" customWidth="1"/>
    <col min="2563" max="2563" width="11.5703125" customWidth="1"/>
    <col min="2564" max="2564" width="12.42578125" customWidth="1"/>
    <col min="2565" max="2565" width="19.42578125" customWidth="1"/>
    <col min="2566" max="2566" width="12.85546875" customWidth="1"/>
    <col min="2567" max="2567" width="7.42578125" customWidth="1"/>
    <col min="2568" max="2568" width="12.5703125" customWidth="1"/>
    <col min="2569" max="2569" width="19.85546875" customWidth="1"/>
    <col min="2570" max="2570" width="13.5703125" customWidth="1"/>
    <col min="2571" max="2571" width="20.140625" customWidth="1"/>
    <col min="2817" max="2817" width="5.42578125" customWidth="1"/>
    <col min="2818" max="2818" width="29.28515625" customWidth="1"/>
    <col min="2819" max="2819" width="11.5703125" customWidth="1"/>
    <col min="2820" max="2820" width="12.42578125" customWidth="1"/>
    <col min="2821" max="2821" width="19.42578125" customWidth="1"/>
    <col min="2822" max="2822" width="12.85546875" customWidth="1"/>
    <col min="2823" max="2823" width="7.42578125" customWidth="1"/>
    <col min="2824" max="2824" width="12.5703125" customWidth="1"/>
    <col min="2825" max="2825" width="19.85546875" customWidth="1"/>
    <col min="2826" max="2826" width="13.5703125" customWidth="1"/>
    <col min="2827" max="2827" width="20.140625" customWidth="1"/>
    <col min="3073" max="3073" width="5.42578125" customWidth="1"/>
    <col min="3074" max="3074" width="29.28515625" customWidth="1"/>
    <col min="3075" max="3075" width="11.5703125" customWidth="1"/>
    <col min="3076" max="3076" width="12.42578125" customWidth="1"/>
    <col min="3077" max="3077" width="19.42578125" customWidth="1"/>
    <col min="3078" max="3078" width="12.85546875" customWidth="1"/>
    <col min="3079" max="3079" width="7.42578125" customWidth="1"/>
    <col min="3080" max="3080" width="12.5703125" customWidth="1"/>
    <col min="3081" max="3081" width="19.85546875" customWidth="1"/>
    <col min="3082" max="3082" width="13.5703125" customWidth="1"/>
    <col min="3083" max="3083" width="20.140625" customWidth="1"/>
    <col min="3329" max="3329" width="5.42578125" customWidth="1"/>
    <col min="3330" max="3330" width="29.28515625" customWidth="1"/>
    <col min="3331" max="3331" width="11.5703125" customWidth="1"/>
    <col min="3332" max="3332" width="12.42578125" customWidth="1"/>
    <col min="3333" max="3333" width="19.42578125" customWidth="1"/>
    <col min="3334" max="3334" width="12.85546875" customWidth="1"/>
    <col min="3335" max="3335" width="7.42578125" customWidth="1"/>
    <col min="3336" max="3336" width="12.5703125" customWidth="1"/>
    <col min="3337" max="3337" width="19.85546875" customWidth="1"/>
    <col min="3338" max="3338" width="13.5703125" customWidth="1"/>
    <col min="3339" max="3339" width="20.140625" customWidth="1"/>
    <col min="3585" max="3585" width="5.42578125" customWidth="1"/>
    <col min="3586" max="3586" width="29.28515625" customWidth="1"/>
    <col min="3587" max="3587" width="11.5703125" customWidth="1"/>
    <col min="3588" max="3588" width="12.42578125" customWidth="1"/>
    <col min="3589" max="3589" width="19.42578125" customWidth="1"/>
    <col min="3590" max="3590" width="12.85546875" customWidth="1"/>
    <col min="3591" max="3591" width="7.42578125" customWidth="1"/>
    <col min="3592" max="3592" width="12.5703125" customWidth="1"/>
    <col min="3593" max="3593" width="19.85546875" customWidth="1"/>
    <col min="3594" max="3594" width="13.5703125" customWidth="1"/>
    <col min="3595" max="3595" width="20.140625" customWidth="1"/>
    <col min="3841" max="3841" width="5.42578125" customWidth="1"/>
    <col min="3842" max="3842" width="29.28515625" customWidth="1"/>
    <col min="3843" max="3843" width="11.5703125" customWidth="1"/>
    <col min="3844" max="3844" width="12.42578125" customWidth="1"/>
    <col min="3845" max="3845" width="19.42578125" customWidth="1"/>
    <col min="3846" max="3846" width="12.85546875" customWidth="1"/>
    <col min="3847" max="3847" width="7.42578125" customWidth="1"/>
    <col min="3848" max="3848" width="12.5703125" customWidth="1"/>
    <col min="3849" max="3849" width="19.85546875" customWidth="1"/>
    <col min="3850" max="3850" width="13.5703125" customWidth="1"/>
    <col min="3851" max="3851" width="20.140625" customWidth="1"/>
    <col min="4097" max="4097" width="5.42578125" customWidth="1"/>
    <col min="4098" max="4098" width="29.28515625" customWidth="1"/>
    <col min="4099" max="4099" width="11.5703125" customWidth="1"/>
    <col min="4100" max="4100" width="12.42578125" customWidth="1"/>
    <col min="4101" max="4101" width="19.42578125" customWidth="1"/>
    <col min="4102" max="4102" width="12.85546875" customWidth="1"/>
    <col min="4103" max="4103" width="7.42578125" customWidth="1"/>
    <col min="4104" max="4104" width="12.5703125" customWidth="1"/>
    <col min="4105" max="4105" width="19.85546875" customWidth="1"/>
    <col min="4106" max="4106" width="13.5703125" customWidth="1"/>
    <col min="4107" max="4107" width="20.140625" customWidth="1"/>
    <col min="4353" max="4353" width="5.42578125" customWidth="1"/>
    <col min="4354" max="4354" width="29.28515625" customWidth="1"/>
    <col min="4355" max="4355" width="11.5703125" customWidth="1"/>
    <col min="4356" max="4356" width="12.42578125" customWidth="1"/>
    <col min="4357" max="4357" width="19.42578125" customWidth="1"/>
    <col min="4358" max="4358" width="12.85546875" customWidth="1"/>
    <col min="4359" max="4359" width="7.42578125" customWidth="1"/>
    <col min="4360" max="4360" width="12.5703125" customWidth="1"/>
    <col min="4361" max="4361" width="19.85546875" customWidth="1"/>
    <col min="4362" max="4362" width="13.5703125" customWidth="1"/>
    <col min="4363" max="4363" width="20.140625" customWidth="1"/>
    <col min="4609" max="4609" width="5.42578125" customWidth="1"/>
    <col min="4610" max="4610" width="29.28515625" customWidth="1"/>
    <col min="4611" max="4611" width="11.5703125" customWidth="1"/>
    <col min="4612" max="4612" width="12.42578125" customWidth="1"/>
    <col min="4613" max="4613" width="19.42578125" customWidth="1"/>
    <col min="4614" max="4614" width="12.85546875" customWidth="1"/>
    <col min="4615" max="4615" width="7.42578125" customWidth="1"/>
    <col min="4616" max="4616" width="12.5703125" customWidth="1"/>
    <col min="4617" max="4617" width="19.85546875" customWidth="1"/>
    <col min="4618" max="4618" width="13.5703125" customWidth="1"/>
    <col min="4619" max="4619" width="20.140625" customWidth="1"/>
    <col min="4865" max="4865" width="5.42578125" customWidth="1"/>
    <col min="4866" max="4866" width="29.28515625" customWidth="1"/>
    <col min="4867" max="4867" width="11.5703125" customWidth="1"/>
    <col min="4868" max="4868" width="12.42578125" customWidth="1"/>
    <col min="4869" max="4869" width="19.42578125" customWidth="1"/>
    <col min="4870" max="4870" width="12.85546875" customWidth="1"/>
    <col min="4871" max="4871" width="7.42578125" customWidth="1"/>
    <col min="4872" max="4872" width="12.5703125" customWidth="1"/>
    <col min="4873" max="4873" width="19.85546875" customWidth="1"/>
    <col min="4874" max="4874" width="13.5703125" customWidth="1"/>
    <col min="4875" max="4875" width="20.140625" customWidth="1"/>
    <col min="5121" max="5121" width="5.42578125" customWidth="1"/>
    <col min="5122" max="5122" width="29.28515625" customWidth="1"/>
    <col min="5123" max="5123" width="11.5703125" customWidth="1"/>
    <col min="5124" max="5124" width="12.42578125" customWidth="1"/>
    <col min="5125" max="5125" width="19.42578125" customWidth="1"/>
    <col min="5126" max="5126" width="12.85546875" customWidth="1"/>
    <col min="5127" max="5127" width="7.42578125" customWidth="1"/>
    <col min="5128" max="5128" width="12.5703125" customWidth="1"/>
    <col min="5129" max="5129" width="19.85546875" customWidth="1"/>
    <col min="5130" max="5130" width="13.5703125" customWidth="1"/>
    <col min="5131" max="5131" width="20.140625" customWidth="1"/>
    <col min="5377" max="5377" width="5.42578125" customWidth="1"/>
    <col min="5378" max="5378" width="29.28515625" customWidth="1"/>
    <col min="5379" max="5379" width="11.5703125" customWidth="1"/>
    <col min="5380" max="5380" width="12.42578125" customWidth="1"/>
    <col min="5381" max="5381" width="19.42578125" customWidth="1"/>
    <col min="5382" max="5382" width="12.85546875" customWidth="1"/>
    <col min="5383" max="5383" width="7.42578125" customWidth="1"/>
    <col min="5384" max="5384" width="12.5703125" customWidth="1"/>
    <col min="5385" max="5385" width="19.85546875" customWidth="1"/>
    <col min="5386" max="5386" width="13.5703125" customWidth="1"/>
    <col min="5387" max="5387" width="20.140625" customWidth="1"/>
    <col min="5633" max="5633" width="5.42578125" customWidth="1"/>
    <col min="5634" max="5634" width="29.28515625" customWidth="1"/>
    <col min="5635" max="5635" width="11.5703125" customWidth="1"/>
    <col min="5636" max="5636" width="12.42578125" customWidth="1"/>
    <col min="5637" max="5637" width="19.42578125" customWidth="1"/>
    <col min="5638" max="5638" width="12.85546875" customWidth="1"/>
    <col min="5639" max="5639" width="7.42578125" customWidth="1"/>
    <col min="5640" max="5640" width="12.5703125" customWidth="1"/>
    <col min="5641" max="5641" width="19.85546875" customWidth="1"/>
    <col min="5642" max="5642" width="13.5703125" customWidth="1"/>
    <col min="5643" max="5643" width="20.140625" customWidth="1"/>
    <col min="5889" max="5889" width="5.42578125" customWidth="1"/>
    <col min="5890" max="5890" width="29.28515625" customWidth="1"/>
    <col min="5891" max="5891" width="11.5703125" customWidth="1"/>
    <col min="5892" max="5892" width="12.42578125" customWidth="1"/>
    <col min="5893" max="5893" width="19.42578125" customWidth="1"/>
    <col min="5894" max="5894" width="12.85546875" customWidth="1"/>
    <col min="5895" max="5895" width="7.42578125" customWidth="1"/>
    <col min="5896" max="5896" width="12.5703125" customWidth="1"/>
    <col min="5897" max="5897" width="19.85546875" customWidth="1"/>
    <col min="5898" max="5898" width="13.5703125" customWidth="1"/>
    <col min="5899" max="5899" width="20.140625" customWidth="1"/>
    <col min="6145" max="6145" width="5.42578125" customWidth="1"/>
    <col min="6146" max="6146" width="29.28515625" customWidth="1"/>
    <col min="6147" max="6147" width="11.5703125" customWidth="1"/>
    <col min="6148" max="6148" width="12.42578125" customWidth="1"/>
    <col min="6149" max="6149" width="19.42578125" customWidth="1"/>
    <col min="6150" max="6150" width="12.85546875" customWidth="1"/>
    <col min="6151" max="6151" width="7.42578125" customWidth="1"/>
    <col min="6152" max="6152" width="12.5703125" customWidth="1"/>
    <col min="6153" max="6153" width="19.85546875" customWidth="1"/>
    <col min="6154" max="6154" width="13.5703125" customWidth="1"/>
    <col min="6155" max="6155" width="20.140625" customWidth="1"/>
    <col min="6401" max="6401" width="5.42578125" customWidth="1"/>
    <col min="6402" max="6402" width="29.28515625" customWidth="1"/>
    <col min="6403" max="6403" width="11.5703125" customWidth="1"/>
    <col min="6404" max="6404" width="12.42578125" customWidth="1"/>
    <col min="6405" max="6405" width="19.42578125" customWidth="1"/>
    <col min="6406" max="6406" width="12.85546875" customWidth="1"/>
    <col min="6407" max="6407" width="7.42578125" customWidth="1"/>
    <col min="6408" max="6408" width="12.5703125" customWidth="1"/>
    <col min="6409" max="6409" width="19.85546875" customWidth="1"/>
    <col min="6410" max="6410" width="13.5703125" customWidth="1"/>
    <col min="6411" max="6411" width="20.140625" customWidth="1"/>
    <col min="6657" max="6657" width="5.42578125" customWidth="1"/>
    <col min="6658" max="6658" width="29.28515625" customWidth="1"/>
    <col min="6659" max="6659" width="11.5703125" customWidth="1"/>
    <col min="6660" max="6660" width="12.42578125" customWidth="1"/>
    <col min="6661" max="6661" width="19.42578125" customWidth="1"/>
    <col min="6662" max="6662" width="12.85546875" customWidth="1"/>
    <col min="6663" max="6663" width="7.42578125" customWidth="1"/>
    <col min="6664" max="6664" width="12.5703125" customWidth="1"/>
    <col min="6665" max="6665" width="19.85546875" customWidth="1"/>
    <col min="6666" max="6666" width="13.5703125" customWidth="1"/>
    <col min="6667" max="6667" width="20.140625" customWidth="1"/>
    <col min="6913" max="6913" width="5.42578125" customWidth="1"/>
    <col min="6914" max="6914" width="29.28515625" customWidth="1"/>
    <col min="6915" max="6915" width="11.5703125" customWidth="1"/>
    <col min="6916" max="6916" width="12.42578125" customWidth="1"/>
    <col min="6917" max="6917" width="19.42578125" customWidth="1"/>
    <col min="6918" max="6918" width="12.85546875" customWidth="1"/>
    <col min="6919" max="6919" width="7.42578125" customWidth="1"/>
    <col min="6920" max="6920" width="12.5703125" customWidth="1"/>
    <col min="6921" max="6921" width="19.85546875" customWidth="1"/>
    <col min="6922" max="6922" width="13.5703125" customWidth="1"/>
    <col min="6923" max="6923" width="20.140625" customWidth="1"/>
    <col min="7169" max="7169" width="5.42578125" customWidth="1"/>
    <col min="7170" max="7170" width="29.28515625" customWidth="1"/>
    <col min="7171" max="7171" width="11.5703125" customWidth="1"/>
    <col min="7172" max="7172" width="12.42578125" customWidth="1"/>
    <col min="7173" max="7173" width="19.42578125" customWidth="1"/>
    <col min="7174" max="7174" width="12.85546875" customWidth="1"/>
    <col min="7175" max="7175" width="7.42578125" customWidth="1"/>
    <col min="7176" max="7176" width="12.5703125" customWidth="1"/>
    <col min="7177" max="7177" width="19.85546875" customWidth="1"/>
    <col min="7178" max="7178" width="13.5703125" customWidth="1"/>
    <col min="7179" max="7179" width="20.140625" customWidth="1"/>
    <col min="7425" max="7425" width="5.42578125" customWidth="1"/>
    <col min="7426" max="7426" width="29.28515625" customWidth="1"/>
    <col min="7427" max="7427" width="11.5703125" customWidth="1"/>
    <col min="7428" max="7428" width="12.42578125" customWidth="1"/>
    <col min="7429" max="7429" width="19.42578125" customWidth="1"/>
    <col min="7430" max="7430" width="12.85546875" customWidth="1"/>
    <col min="7431" max="7431" width="7.42578125" customWidth="1"/>
    <col min="7432" max="7432" width="12.5703125" customWidth="1"/>
    <col min="7433" max="7433" width="19.85546875" customWidth="1"/>
    <col min="7434" max="7434" width="13.5703125" customWidth="1"/>
    <col min="7435" max="7435" width="20.140625" customWidth="1"/>
    <col min="7681" max="7681" width="5.42578125" customWidth="1"/>
    <col min="7682" max="7682" width="29.28515625" customWidth="1"/>
    <col min="7683" max="7683" width="11.5703125" customWidth="1"/>
    <col min="7684" max="7684" width="12.42578125" customWidth="1"/>
    <col min="7685" max="7685" width="19.42578125" customWidth="1"/>
    <col min="7686" max="7686" width="12.85546875" customWidth="1"/>
    <col min="7687" max="7687" width="7.42578125" customWidth="1"/>
    <col min="7688" max="7688" width="12.5703125" customWidth="1"/>
    <col min="7689" max="7689" width="19.85546875" customWidth="1"/>
    <col min="7690" max="7690" width="13.5703125" customWidth="1"/>
    <col min="7691" max="7691" width="20.140625" customWidth="1"/>
    <col min="7937" max="7937" width="5.42578125" customWidth="1"/>
    <col min="7938" max="7938" width="29.28515625" customWidth="1"/>
    <col min="7939" max="7939" width="11.5703125" customWidth="1"/>
    <col min="7940" max="7940" width="12.42578125" customWidth="1"/>
    <col min="7941" max="7941" width="19.42578125" customWidth="1"/>
    <col min="7942" max="7942" width="12.85546875" customWidth="1"/>
    <col min="7943" max="7943" width="7.42578125" customWidth="1"/>
    <col min="7944" max="7944" width="12.5703125" customWidth="1"/>
    <col min="7945" max="7945" width="19.85546875" customWidth="1"/>
    <col min="7946" max="7946" width="13.5703125" customWidth="1"/>
    <col min="7947" max="7947" width="20.140625" customWidth="1"/>
    <col min="8193" max="8193" width="5.42578125" customWidth="1"/>
    <col min="8194" max="8194" width="29.28515625" customWidth="1"/>
    <col min="8195" max="8195" width="11.5703125" customWidth="1"/>
    <col min="8196" max="8196" width="12.42578125" customWidth="1"/>
    <col min="8197" max="8197" width="19.42578125" customWidth="1"/>
    <col min="8198" max="8198" width="12.85546875" customWidth="1"/>
    <col min="8199" max="8199" width="7.42578125" customWidth="1"/>
    <col min="8200" max="8200" width="12.5703125" customWidth="1"/>
    <col min="8201" max="8201" width="19.85546875" customWidth="1"/>
    <col min="8202" max="8202" width="13.5703125" customWidth="1"/>
    <col min="8203" max="8203" width="20.140625" customWidth="1"/>
    <col min="8449" max="8449" width="5.42578125" customWidth="1"/>
    <col min="8450" max="8450" width="29.28515625" customWidth="1"/>
    <col min="8451" max="8451" width="11.5703125" customWidth="1"/>
    <col min="8452" max="8452" width="12.42578125" customWidth="1"/>
    <col min="8453" max="8453" width="19.42578125" customWidth="1"/>
    <col min="8454" max="8454" width="12.85546875" customWidth="1"/>
    <col min="8455" max="8455" width="7.42578125" customWidth="1"/>
    <col min="8456" max="8456" width="12.5703125" customWidth="1"/>
    <col min="8457" max="8457" width="19.85546875" customWidth="1"/>
    <col min="8458" max="8458" width="13.5703125" customWidth="1"/>
    <col min="8459" max="8459" width="20.140625" customWidth="1"/>
    <col min="8705" max="8705" width="5.42578125" customWidth="1"/>
    <col min="8706" max="8706" width="29.28515625" customWidth="1"/>
    <col min="8707" max="8707" width="11.5703125" customWidth="1"/>
    <col min="8708" max="8708" width="12.42578125" customWidth="1"/>
    <col min="8709" max="8709" width="19.42578125" customWidth="1"/>
    <col min="8710" max="8710" width="12.85546875" customWidth="1"/>
    <col min="8711" max="8711" width="7.42578125" customWidth="1"/>
    <col min="8712" max="8712" width="12.5703125" customWidth="1"/>
    <col min="8713" max="8713" width="19.85546875" customWidth="1"/>
    <col min="8714" max="8714" width="13.5703125" customWidth="1"/>
    <col min="8715" max="8715" width="20.140625" customWidth="1"/>
    <col min="8961" max="8961" width="5.42578125" customWidth="1"/>
    <col min="8962" max="8962" width="29.28515625" customWidth="1"/>
    <col min="8963" max="8963" width="11.5703125" customWidth="1"/>
    <col min="8964" max="8964" width="12.42578125" customWidth="1"/>
    <col min="8965" max="8965" width="19.42578125" customWidth="1"/>
    <col min="8966" max="8966" width="12.85546875" customWidth="1"/>
    <col min="8967" max="8967" width="7.42578125" customWidth="1"/>
    <col min="8968" max="8968" width="12.5703125" customWidth="1"/>
    <col min="8969" max="8969" width="19.85546875" customWidth="1"/>
    <col min="8970" max="8970" width="13.5703125" customWidth="1"/>
    <col min="8971" max="8971" width="20.140625" customWidth="1"/>
    <col min="9217" max="9217" width="5.42578125" customWidth="1"/>
    <col min="9218" max="9218" width="29.28515625" customWidth="1"/>
    <col min="9219" max="9219" width="11.5703125" customWidth="1"/>
    <col min="9220" max="9220" width="12.42578125" customWidth="1"/>
    <col min="9221" max="9221" width="19.42578125" customWidth="1"/>
    <col min="9222" max="9222" width="12.85546875" customWidth="1"/>
    <col min="9223" max="9223" width="7.42578125" customWidth="1"/>
    <col min="9224" max="9224" width="12.5703125" customWidth="1"/>
    <col min="9225" max="9225" width="19.85546875" customWidth="1"/>
    <col min="9226" max="9226" width="13.5703125" customWidth="1"/>
    <col min="9227" max="9227" width="20.140625" customWidth="1"/>
    <col min="9473" max="9473" width="5.42578125" customWidth="1"/>
    <col min="9474" max="9474" width="29.28515625" customWidth="1"/>
    <col min="9475" max="9475" width="11.5703125" customWidth="1"/>
    <col min="9476" max="9476" width="12.42578125" customWidth="1"/>
    <col min="9477" max="9477" width="19.42578125" customWidth="1"/>
    <col min="9478" max="9478" width="12.85546875" customWidth="1"/>
    <col min="9479" max="9479" width="7.42578125" customWidth="1"/>
    <col min="9480" max="9480" width="12.5703125" customWidth="1"/>
    <col min="9481" max="9481" width="19.85546875" customWidth="1"/>
    <col min="9482" max="9482" width="13.5703125" customWidth="1"/>
    <col min="9483" max="9483" width="20.140625" customWidth="1"/>
    <col min="9729" max="9729" width="5.42578125" customWidth="1"/>
    <col min="9730" max="9730" width="29.28515625" customWidth="1"/>
    <col min="9731" max="9731" width="11.5703125" customWidth="1"/>
    <col min="9732" max="9732" width="12.42578125" customWidth="1"/>
    <col min="9733" max="9733" width="19.42578125" customWidth="1"/>
    <col min="9734" max="9734" width="12.85546875" customWidth="1"/>
    <col min="9735" max="9735" width="7.42578125" customWidth="1"/>
    <col min="9736" max="9736" width="12.5703125" customWidth="1"/>
    <col min="9737" max="9737" width="19.85546875" customWidth="1"/>
    <col min="9738" max="9738" width="13.5703125" customWidth="1"/>
    <col min="9739" max="9739" width="20.140625" customWidth="1"/>
    <col min="9985" max="9985" width="5.42578125" customWidth="1"/>
    <col min="9986" max="9986" width="29.28515625" customWidth="1"/>
    <col min="9987" max="9987" width="11.5703125" customWidth="1"/>
    <col min="9988" max="9988" width="12.42578125" customWidth="1"/>
    <col min="9989" max="9989" width="19.42578125" customWidth="1"/>
    <col min="9990" max="9990" width="12.85546875" customWidth="1"/>
    <col min="9991" max="9991" width="7.42578125" customWidth="1"/>
    <col min="9992" max="9992" width="12.5703125" customWidth="1"/>
    <col min="9993" max="9993" width="19.85546875" customWidth="1"/>
    <col min="9994" max="9994" width="13.5703125" customWidth="1"/>
    <col min="9995" max="9995" width="20.140625" customWidth="1"/>
    <col min="10241" max="10241" width="5.42578125" customWidth="1"/>
    <col min="10242" max="10242" width="29.28515625" customWidth="1"/>
    <col min="10243" max="10243" width="11.5703125" customWidth="1"/>
    <col min="10244" max="10244" width="12.42578125" customWidth="1"/>
    <col min="10245" max="10245" width="19.42578125" customWidth="1"/>
    <col min="10246" max="10246" width="12.85546875" customWidth="1"/>
    <col min="10247" max="10247" width="7.42578125" customWidth="1"/>
    <col min="10248" max="10248" width="12.5703125" customWidth="1"/>
    <col min="10249" max="10249" width="19.85546875" customWidth="1"/>
    <col min="10250" max="10250" width="13.5703125" customWidth="1"/>
    <col min="10251" max="10251" width="20.140625" customWidth="1"/>
    <col min="10497" max="10497" width="5.42578125" customWidth="1"/>
    <col min="10498" max="10498" width="29.28515625" customWidth="1"/>
    <col min="10499" max="10499" width="11.5703125" customWidth="1"/>
    <col min="10500" max="10500" width="12.42578125" customWidth="1"/>
    <col min="10501" max="10501" width="19.42578125" customWidth="1"/>
    <col min="10502" max="10502" width="12.85546875" customWidth="1"/>
    <col min="10503" max="10503" width="7.42578125" customWidth="1"/>
    <col min="10504" max="10504" width="12.5703125" customWidth="1"/>
    <col min="10505" max="10505" width="19.85546875" customWidth="1"/>
    <col min="10506" max="10506" width="13.5703125" customWidth="1"/>
    <col min="10507" max="10507" width="20.140625" customWidth="1"/>
    <col min="10753" max="10753" width="5.42578125" customWidth="1"/>
    <col min="10754" max="10754" width="29.28515625" customWidth="1"/>
    <col min="10755" max="10755" width="11.5703125" customWidth="1"/>
    <col min="10756" max="10756" width="12.42578125" customWidth="1"/>
    <col min="10757" max="10757" width="19.42578125" customWidth="1"/>
    <col min="10758" max="10758" width="12.85546875" customWidth="1"/>
    <col min="10759" max="10759" width="7.42578125" customWidth="1"/>
    <col min="10760" max="10760" width="12.5703125" customWidth="1"/>
    <col min="10761" max="10761" width="19.85546875" customWidth="1"/>
    <col min="10762" max="10762" width="13.5703125" customWidth="1"/>
    <col min="10763" max="10763" width="20.140625" customWidth="1"/>
    <col min="11009" max="11009" width="5.42578125" customWidth="1"/>
    <col min="11010" max="11010" width="29.28515625" customWidth="1"/>
    <col min="11011" max="11011" width="11.5703125" customWidth="1"/>
    <col min="11012" max="11012" width="12.42578125" customWidth="1"/>
    <col min="11013" max="11013" width="19.42578125" customWidth="1"/>
    <col min="11014" max="11014" width="12.85546875" customWidth="1"/>
    <col min="11015" max="11015" width="7.42578125" customWidth="1"/>
    <col min="11016" max="11016" width="12.5703125" customWidth="1"/>
    <col min="11017" max="11017" width="19.85546875" customWidth="1"/>
    <col min="11018" max="11018" width="13.5703125" customWidth="1"/>
    <col min="11019" max="11019" width="20.140625" customWidth="1"/>
    <col min="11265" max="11265" width="5.42578125" customWidth="1"/>
    <col min="11266" max="11266" width="29.28515625" customWidth="1"/>
    <col min="11267" max="11267" width="11.5703125" customWidth="1"/>
    <col min="11268" max="11268" width="12.42578125" customWidth="1"/>
    <col min="11269" max="11269" width="19.42578125" customWidth="1"/>
    <col min="11270" max="11270" width="12.85546875" customWidth="1"/>
    <col min="11271" max="11271" width="7.42578125" customWidth="1"/>
    <col min="11272" max="11272" width="12.5703125" customWidth="1"/>
    <col min="11273" max="11273" width="19.85546875" customWidth="1"/>
    <col min="11274" max="11274" width="13.5703125" customWidth="1"/>
    <col min="11275" max="11275" width="20.140625" customWidth="1"/>
    <col min="11521" max="11521" width="5.42578125" customWidth="1"/>
    <col min="11522" max="11522" width="29.28515625" customWidth="1"/>
    <col min="11523" max="11523" width="11.5703125" customWidth="1"/>
    <col min="11524" max="11524" width="12.42578125" customWidth="1"/>
    <col min="11525" max="11525" width="19.42578125" customWidth="1"/>
    <col min="11526" max="11526" width="12.85546875" customWidth="1"/>
    <col min="11527" max="11527" width="7.42578125" customWidth="1"/>
    <col min="11528" max="11528" width="12.5703125" customWidth="1"/>
    <col min="11529" max="11529" width="19.85546875" customWidth="1"/>
    <col min="11530" max="11530" width="13.5703125" customWidth="1"/>
    <col min="11531" max="11531" width="20.140625" customWidth="1"/>
    <col min="11777" max="11777" width="5.42578125" customWidth="1"/>
    <col min="11778" max="11778" width="29.28515625" customWidth="1"/>
    <col min="11779" max="11779" width="11.5703125" customWidth="1"/>
    <col min="11780" max="11780" width="12.42578125" customWidth="1"/>
    <col min="11781" max="11781" width="19.42578125" customWidth="1"/>
    <col min="11782" max="11782" width="12.85546875" customWidth="1"/>
    <col min="11783" max="11783" width="7.42578125" customWidth="1"/>
    <col min="11784" max="11784" width="12.5703125" customWidth="1"/>
    <col min="11785" max="11785" width="19.85546875" customWidth="1"/>
    <col min="11786" max="11786" width="13.5703125" customWidth="1"/>
    <col min="11787" max="11787" width="20.140625" customWidth="1"/>
    <col min="12033" max="12033" width="5.42578125" customWidth="1"/>
    <col min="12034" max="12034" width="29.28515625" customWidth="1"/>
    <col min="12035" max="12035" width="11.5703125" customWidth="1"/>
    <col min="12036" max="12036" width="12.42578125" customWidth="1"/>
    <col min="12037" max="12037" width="19.42578125" customWidth="1"/>
    <col min="12038" max="12038" width="12.85546875" customWidth="1"/>
    <col min="12039" max="12039" width="7.42578125" customWidth="1"/>
    <col min="12040" max="12040" width="12.5703125" customWidth="1"/>
    <col min="12041" max="12041" width="19.85546875" customWidth="1"/>
    <col min="12042" max="12042" width="13.5703125" customWidth="1"/>
    <col min="12043" max="12043" width="20.140625" customWidth="1"/>
    <col min="12289" max="12289" width="5.42578125" customWidth="1"/>
    <col min="12290" max="12290" width="29.28515625" customWidth="1"/>
    <col min="12291" max="12291" width="11.5703125" customWidth="1"/>
    <col min="12292" max="12292" width="12.42578125" customWidth="1"/>
    <col min="12293" max="12293" width="19.42578125" customWidth="1"/>
    <col min="12294" max="12294" width="12.85546875" customWidth="1"/>
    <col min="12295" max="12295" width="7.42578125" customWidth="1"/>
    <col min="12296" max="12296" width="12.5703125" customWidth="1"/>
    <col min="12297" max="12297" width="19.85546875" customWidth="1"/>
    <col min="12298" max="12298" width="13.5703125" customWidth="1"/>
    <col min="12299" max="12299" width="20.140625" customWidth="1"/>
    <col min="12545" max="12545" width="5.42578125" customWidth="1"/>
    <col min="12546" max="12546" width="29.28515625" customWidth="1"/>
    <col min="12547" max="12547" width="11.5703125" customWidth="1"/>
    <col min="12548" max="12548" width="12.42578125" customWidth="1"/>
    <col min="12549" max="12549" width="19.42578125" customWidth="1"/>
    <col min="12550" max="12550" width="12.85546875" customWidth="1"/>
    <col min="12551" max="12551" width="7.42578125" customWidth="1"/>
    <col min="12552" max="12552" width="12.5703125" customWidth="1"/>
    <col min="12553" max="12553" width="19.85546875" customWidth="1"/>
    <col min="12554" max="12554" width="13.5703125" customWidth="1"/>
    <col min="12555" max="12555" width="20.140625" customWidth="1"/>
    <col min="12801" max="12801" width="5.42578125" customWidth="1"/>
    <col min="12802" max="12802" width="29.28515625" customWidth="1"/>
    <col min="12803" max="12803" width="11.5703125" customWidth="1"/>
    <col min="12804" max="12804" width="12.42578125" customWidth="1"/>
    <col min="12805" max="12805" width="19.42578125" customWidth="1"/>
    <col min="12806" max="12806" width="12.85546875" customWidth="1"/>
    <col min="12807" max="12807" width="7.42578125" customWidth="1"/>
    <col min="12808" max="12808" width="12.5703125" customWidth="1"/>
    <col min="12809" max="12809" width="19.85546875" customWidth="1"/>
    <col min="12810" max="12810" width="13.5703125" customWidth="1"/>
    <col min="12811" max="12811" width="20.140625" customWidth="1"/>
    <col min="13057" max="13057" width="5.42578125" customWidth="1"/>
    <col min="13058" max="13058" width="29.28515625" customWidth="1"/>
    <col min="13059" max="13059" width="11.5703125" customWidth="1"/>
    <col min="13060" max="13060" width="12.42578125" customWidth="1"/>
    <col min="13061" max="13061" width="19.42578125" customWidth="1"/>
    <col min="13062" max="13062" width="12.85546875" customWidth="1"/>
    <col min="13063" max="13063" width="7.42578125" customWidth="1"/>
    <col min="13064" max="13064" width="12.5703125" customWidth="1"/>
    <col min="13065" max="13065" width="19.85546875" customWidth="1"/>
    <col min="13066" max="13066" width="13.5703125" customWidth="1"/>
    <col min="13067" max="13067" width="20.140625" customWidth="1"/>
    <col min="13313" max="13313" width="5.42578125" customWidth="1"/>
    <col min="13314" max="13314" width="29.28515625" customWidth="1"/>
    <col min="13315" max="13315" width="11.5703125" customWidth="1"/>
    <col min="13316" max="13316" width="12.42578125" customWidth="1"/>
    <col min="13317" max="13317" width="19.42578125" customWidth="1"/>
    <col min="13318" max="13318" width="12.85546875" customWidth="1"/>
    <col min="13319" max="13319" width="7.42578125" customWidth="1"/>
    <col min="13320" max="13320" width="12.5703125" customWidth="1"/>
    <col min="13321" max="13321" width="19.85546875" customWidth="1"/>
    <col min="13322" max="13322" width="13.5703125" customWidth="1"/>
    <col min="13323" max="13323" width="20.140625" customWidth="1"/>
    <col min="13569" max="13569" width="5.42578125" customWidth="1"/>
    <col min="13570" max="13570" width="29.28515625" customWidth="1"/>
    <col min="13571" max="13571" width="11.5703125" customWidth="1"/>
    <col min="13572" max="13572" width="12.42578125" customWidth="1"/>
    <col min="13573" max="13573" width="19.42578125" customWidth="1"/>
    <col min="13574" max="13574" width="12.85546875" customWidth="1"/>
    <col min="13575" max="13575" width="7.42578125" customWidth="1"/>
    <col min="13576" max="13576" width="12.5703125" customWidth="1"/>
    <col min="13577" max="13577" width="19.85546875" customWidth="1"/>
    <col min="13578" max="13578" width="13.5703125" customWidth="1"/>
    <col min="13579" max="13579" width="20.140625" customWidth="1"/>
    <col min="13825" max="13825" width="5.42578125" customWidth="1"/>
    <col min="13826" max="13826" width="29.28515625" customWidth="1"/>
    <col min="13827" max="13827" width="11.5703125" customWidth="1"/>
    <col min="13828" max="13828" width="12.42578125" customWidth="1"/>
    <col min="13829" max="13829" width="19.42578125" customWidth="1"/>
    <col min="13830" max="13830" width="12.85546875" customWidth="1"/>
    <col min="13831" max="13831" width="7.42578125" customWidth="1"/>
    <col min="13832" max="13832" width="12.5703125" customWidth="1"/>
    <col min="13833" max="13833" width="19.85546875" customWidth="1"/>
    <col min="13834" max="13834" width="13.5703125" customWidth="1"/>
    <col min="13835" max="13835" width="20.140625" customWidth="1"/>
    <col min="14081" max="14081" width="5.42578125" customWidth="1"/>
    <col min="14082" max="14082" width="29.28515625" customWidth="1"/>
    <col min="14083" max="14083" width="11.5703125" customWidth="1"/>
    <col min="14084" max="14084" width="12.42578125" customWidth="1"/>
    <col min="14085" max="14085" width="19.42578125" customWidth="1"/>
    <col min="14086" max="14086" width="12.85546875" customWidth="1"/>
    <col min="14087" max="14087" width="7.42578125" customWidth="1"/>
    <col min="14088" max="14088" width="12.5703125" customWidth="1"/>
    <col min="14089" max="14089" width="19.85546875" customWidth="1"/>
    <col min="14090" max="14090" width="13.5703125" customWidth="1"/>
    <col min="14091" max="14091" width="20.140625" customWidth="1"/>
    <col min="14337" max="14337" width="5.42578125" customWidth="1"/>
    <col min="14338" max="14338" width="29.28515625" customWidth="1"/>
    <col min="14339" max="14339" width="11.5703125" customWidth="1"/>
    <col min="14340" max="14340" width="12.42578125" customWidth="1"/>
    <col min="14341" max="14341" width="19.42578125" customWidth="1"/>
    <col min="14342" max="14342" width="12.85546875" customWidth="1"/>
    <col min="14343" max="14343" width="7.42578125" customWidth="1"/>
    <col min="14344" max="14344" width="12.5703125" customWidth="1"/>
    <col min="14345" max="14345" width="19.85546875" customWidth="1"/>
    <col min="14346" max="14346" width="13.5703125" customWidth="1"/>
    <col min="14347" max="14347" width="20.140625" customWidth="1"/>
    <col min="14593" max="14593" width="5.42578125" customWidth="1"/>
    <col min="14594" max="14594" width="29.28515625" customWidth="1"/>
    <col min="14595" max="14595" width="11.5703125" customWidth="1"/>
    <col min="14596" max="14596" width="12.42578125" customWidth="1"/>
    <col min="14597" max="14597" width="19.42578125" customWidth="1"/>
    <col min="14598" max="14598" width="12.85546875" customWidth="1"/>
    <col min="14599" max="14599" width="7.42578125" customWidth="1"/>
    <col min="14600" max="14600" width="12.5703125" customWidth="1"/>
    <col min="14601" max="14601" width="19.85546875" customWidth="1"/>
    <col min="14602" max="14602" width="13.5703125" customWidth="1"/>
    <col min="14603" max="14603" width="20.140625" customWidth="1"/>
    <col min="14849" max="14849" width="5.42578125" customWidth="1"/>
    <col min="14850" max="14850" width="29.28515625" customWidth="1"/>
    <col min="14851" max="14851" width="11.5703125" customWidth="1"/>
    <col min="14852" max="14852" width="12.42578125" customWidth="1"/>
    <col min="14853" max="14853" width="19.42578125" customWidth="1"/>
    <col min="14854" max="14854" width="12.85546875" customWidth="1"/>
    <col min="14855" max="14855" width="7.42578125" customWidth="1"/>
    <col min="14856" max="14856" width="12.5703125" customWidth="1"/>
    <col min="14857" max="14857" width="19.85546875" customWidth="1"/>
    <col min="14858" max="14858" width="13.5703125" customWidth="1"/>
    <col min="14859" max="14859" width="20.140625" customWidth="1"/>
    <col min="15105" max="15105" width="5.42578125" customWidth="1"/>
    <col min="15106" max="15106" width="29.28515625" customWidth="1"/>
    <col min="15107" max="15107" width="11.5703125" customWidth="1"/>
    <col min="15108" max="15108" width="12.42578125" customWidth="1"/>
    <col min="15109" max="15109" width="19.42578125" customWidth="1"/>
    <col min="15110" max="15110" width="12.85546875" customWidth="1"/>
    <col min="15111" max="15111" width="7.42578125" customWidth="1"/>
    <col min="15112" max="15112" width="12.5703125" customWidth="1"/>
    <col min="15113" max="15113" width="19.85546875" customWidth="1"/>
    <col min="15114" max="15114" width="13.5703125" customWidth="1"/>
    <col min="15115" max="15115" width="20.140625" customWidth="1"/>
    <col min="15361" max="15361" width="5.42578125" customWidth="1"/>
    <col min="15362" max="15362" width="29.28515625" customWidth="1"/>
    <col min="15363" max="15363" width="11.5703125" customWidth="1"/>
    <col min="15364" max="15364" width="12.42578125" customWidth="1"/>
    <col min="15365" max="15365" width="19.42578125" customWidth="1"/>
    <col min="15366" max="15366" width="12.85546875" customWidth="1"/>
    <col min="15367" max="15367" width="7.42578125" customWidth="1"/>
    <col min="15368" max="15368" width="12.5703125" customWidth="1"/>
    <col min="15369" max="15369" width="19.85546875" customWidth="1"/>
    <col min="15370" max="15370" width="13.5703125" customWidth="1"/>
    <col min="15371" max="15371" width="20.140625" customWidth="1"/>
    <col min="15617" max="15617" width="5.42578125" customWidth="1"/>
    <col min="15618" max="15618" width="29.28515625" customWidth="1"/>
    <col min="15619" max="15619" width="11.5703125" customWidth="1"/>
    <col min="15620" max="15620" width="12.42578125" customWidth="1"/>
    <col min="15621" max="15621" width="19.42578125" customWidth="1"/>
    <col min="15622" max="15622" width="12.85546875" customWidth="1"/>
    <col min="15623" max="15623" width="7.42578125" customWidth="1"/>
    <col min="15624" max="15624" width="12.5703125" customWidth="1"/>
    <col min="15625" max="15625" width="19.85546875" customWidth="1"/>
    <col min="15626" max="15626" width="13.5703125" customWidth="1"/>
    <col min="15627" max="15627" width="20.140625" customWidth="1"/>
    <col min="15873" max="15873" width="5.42578125" customWidth="1"/>
    <col min="15874" max="15874" width="29.28515625" customWidth="1"/>
    <col min="15875" max="15875" width="11.5703125" customWidth="1"/>
    <col min="15876" max="15876" width="12.42578125" customWidth="1"/>
    <col min="15877" max="15877" width="19.42578125" customWidth="1"/>
    <col min="15878" max="15878" width="12.85546875" customWidth="1"/>
    <col min="15879" max="15879" width="7.42578125" customWidth="1"/>
    <col min="15880" max="15880" width="12.5703125" customWidth="1"/>
    <col min="15881" max="15881" width="19.85546875" customWidth="1"/>
    <col min="15882" max="15882" width="13.5703125" customWidth="1"/>
    <col min="15883" max="15883" width="20.140625" customWidth="1"/>
    <col min="16129" max="16129" width="5.42578125" customWidth="1"/>
    <col min="16130" max="16130" width="29.28515625" customWidth="1"/>
    <col min="16131" max="16131" width="11.5703125" customWidth="1"/>
    <col min="16132" max="16132" width="12.42578125" customWidth="1"/>
    <col min="16133" max="16133" width="19.42578125" customWidth="1"/>
    <col min="16134" max="16134" width="12.85546875" customWidth="1"/>
    <col min="16135" max="16135" width="7.42578125" customWidth="1"/>
    <col min="16136" max="16136" width="12.5703125" customWidth="1"/>
    <col min="16137" max="16137" width="19.85546875" customWidth="1"/>
    <col min="16138" max="16138" width="13.5703125" customWidth="1"/>
    <col min="16139" max="16139" width="20.1406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3"/>
      <c r="B2" s="3"/>
      <c r="C2" s="3"/>
      <c r="D2" s="46"/>
      <c r="E2" s="3"/>
      <c r="F2" s="3"/>
      <c r="G2" s="3"/>
      <c r="H2" s="4"/>
      <c r="I2" s="4"/>
      <c r="K2" s="5"/>
      <c r="L2" s="5"/>
      <c r="M2" s="5" t="s">
        <v>58</v>
      </c>
    </row>
    <row r="3" spans="1:13" ht="61.5" customHeight="1" x14ac:dyDescent="0.25">
      <c r="A3" s="3"/>
      <c r="B3" s="7" t="s">
        <v>166</v>
      </c>
      <c r="C3" s="8"/>
      <c r="D3" s="8"/>
      <c r="E3" s="8"/>
      <c r="F3" s="8"/>
      <c r="G3" s="8"/>
      <c r="H3" s="8"/>
      <c r="I3" s="8"/>
      <c r="J3" s="8"/>
      <c r="K3" s="3"/>
    </row>
    <row r="4" spans="1:13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48.75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3" ht="158.25" customHeight="1" x14ac:dyDescent="0.25">
      <c r="A6" s="10"/>
      <c r="B6" s="10"/>
      <c r="C6" s="13" t="s">
        <v>10</v>
      </c>
      <c r="D6" s="47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47" t="s">
        <v>14</v>
      </c>
      <c r="K6" s="12"/>
    </row>
    <row r="7" spans="1:13" ht="15.75" x14ac:dyDescent="0.25">
      <c r="A7" s="15">
        <v>1</v>
      </c>
      <c r="B7" s="16" t="s">
        <v>100</v>
      </c>
      <c r="C7" s="17">
        <v>4952.3999999999996</v>
      </c>
      <c r="D7" s="48"/>
      <c r="E7" s="53"/>
      <c r="F7" s="19">
        <f>C7</f>
        <v>4952.3999999999996</v>
      </c>
      <c r="G7" s="44"/>
      <c r="H7" s="17"/>
      <c r="I7" s="54"/>
      <c r="J7" s="48"/>
      <c r="K7" s="21"/>
    </row>
    <row r="8" spans="1:13" ht="15.75" x14ac:dyDescent="0.25">
      <c r="A8" s="15">
        <v>2</v>
      </c>
      <c r="B8" s="16" t="s">
        <v>111</v>
      </c>
      <c r="C8" s="17">
        <v>9</v>
      </c>
      <c r="D8" s="48"/>
      <c r="E8" s="53"/>
      <c r="F8" s="19">
        <v>9</v>
      </c>
      <c r="G8" s="44"/>
      <c r="H8" s="17"/>
      <c r="I8" s="54"/>
      <c r="J8" s="55"/>
      <c r="K8" s="21"/>
    </row>
    <row r="9" spans="1:13" ht="15.75" x14ac:dyDescent="0.25">
      <c r="A9" s="15">
        <v>3</v>
      </c>
      <c r="B9" s="16" t="s">
        <v>112</v>
      </c>
      <c r="C9" s="17">
        <f>5+15</f>
        <v>20</v>
      </c>
      <c r="D9" s="48"/>
      <c r="E9" s="53"/>
      <c r="F9" s="19">
        <v>20</v>
      </c>
      <c r="G9" s="44"/>
      <c r="H9" s="17"/>
      <c r="I9" s="54"/>
      <c r="J9" s="55"/>
      <c r="K9" s="21"/>
    </row>
    <row r="10" spans="1:13" ht="31.5" x14ac:dyDescent="0.25">
      <c r="A10" s="15">
        <v>4</v>
      </c>
      <c r="B10" s="16" t="s">
        <v>113</v>
      </c>
      <c r="C10" s="17">
        <v>65.599999999999994</v>
      </c>
      <c r="D10" s="48"/>
      <c r="E10" s="53"/>
      <c r="F10" s="19">
        <v>65.599999999999994</v>
      </c>
      <c r="G10" s="44">
        <v>2240</v>
      </c>
      <c r="H10" s="17">
        <v>2.9</v>
      </c>
      <c r="I10" s="54" t="s">
        <v>114</v>
      </c>
      <c r="J10" s="55"/>
      <c r="K10" s="21"/>
    </row>
    <row r="11" spans="1:13" ht="15.75" x14ac:dyDescent="0.25">
      <c r="A11" s="15">
        <v>5</v>
      </c>
      <c r="B11" s="16" t="s">
        <v>115</v>
      </c>
      <c r="C11" s="17"/>
      <c r="D11" s="48"/>
      <c r="E11" s="53"/>
      <c r="F11" s="19"/>
      <c r="G11" s="44">
        <v>2210</v>
      </c>
      <c r="H11" s="17">
        <v>7.2</v>
      </c>
      <c r="I11" s="54" t="s">
        <v>116</v>
      </c>
      <c r="J11" s="55"/>
      <c r="K11" s="21"/>
    </row>
    <row r="12" spans="1:13" ht="31.5" x14ac:dyDescent="0.25">
      <c r="A12" s="15">
        <v>6</v>
      </c>
      <c r="B12" s="16" t="s">
        <v>117</v>
      </c>
      <c r="C12" s="17"/>
      <c r="D12" s="48"/>
      <c r="E12" s="53"/>
      <c r="F12" s="19"/>
      <c r="G12" s="44">
        <v>2240</v>
      </c>
      <c r="H12" s="17">
        <v>4.9000000000000004</v>
      </c>
      <c r="I12" s="54" t="s">
        <v>118</v>
      </c>
      <c r="J12" s="55"/>
      <c r="K12" s="21"/>
    </row>
    <row r="13" spans="1:13" ht="15.75" x14ac:dyDescent="0.25">
      <c r="A13" s="15">
        <v>7</v>
      </c>
      <c r="B13" s="16" t="s">
        <v>119</v>
      </c>
      <c r="C13" s="17"/>
      <c r="D13" s="48"/>
      <c r="E13" s="53"/>
      <c r="F13" s="19"/>
      <c r="G13" s="44">
        <v>2210</v>
      </c>
      <c r="H13" s="17">
        <v>5.8</v>
      </c>
      <c r="I13" s="54" t="s">
        <v>106</v>
      </c>
      <c r="J13" s="55"/>
      <c r="K13" s="21"/>
    </row>
    <row r="14" spans="1:13" ht="15.75" x14ac:dyDescent="0.25">
      <c r="A14" s="15">
        <v>8</v>
      </c>
      <c r="B14" s="16" t="s">
        <v>120</v>
      </c>
      <c r="C14" s="17"/>
      <c r="D14" s="48"/>
      <c r="E14" s="53"/>
      <c r="F14" s="19"/>
      <c r="G14" s="44">
        <v>2210</v>
      </c>
      <c r="H14" s="17">
        <v>13.6</v>
      </c>
      <c r="I14" s="54" t="s">
        <v>106</v>
      </c>
      <c r="J14" s="55"/>
      <c r="K14" s="21"/>
    </row>
    <row r="15" spans="1:13" ht="15.75" x14ac:dyDescent="0.25">
      <c r="A15" s="15"/>
      <c r="B15" s="16" t="s">
        <v>167</v>
      </c>
      <c r="C15" s="17"/>
      <c r="D15" s="48"/>
      <c r="E15" s="53"/>
      <c r="F15" s="19"/>
      <c r="G15" s="44">
        <v>2210</v>
      </c>
      <c r="H15" s="17">
        <v>2.52</v>
      </c>
      <c r="I15" s="54" t="s">
        <v>168</v>
      </c>
      <c r="J15" s="55"/>
      <c r="K15" s="21"/>
    </row>
    <row r="16" spans="1:13" ht="15.75" x14ac:dyDescent="0.25">
      <c r="A16" s="15">
        <v>9</v>
      </c>
      <c r="B16" s="16" t="s">
        <v>121</v>
      </c>
      <c r="C16" s="17"/>
      <c r="D16" s="48"/>
      <c r="E16" s="53"/>
      <c r="F16" s="19"/>
      <c r="G16" s="44">
        <v>2220</v>
      </c>
      <c r="H16" s="17">
        <v>7</v>
      </c>
      <c r="I16" s="54" t="s">
        <v>122</v>
      </c>
      <c r="J16" s="55"/>
      <c r="K16" s="21"/>
    </row>
    <row r="17" spans="1:11" ht="31.5" x14ac:dyDescent="0.25">
      <c r="A17" s="15">
        <v>10</v>
      </c>
      <c r="B17" s="16" t="s">
        <v>123</v>
      </c>
      <c r="C17" s="17"/>
      <c r="D17" s="48"/>
      <c r="E17" s="53"/>
      <c r="F17" s="19">
        <f>SUM(C17,D17)</f>
        <v>0</v>
      </c>
      <c r="G17" s="44">
        <v>2220</v>
      </c>
      <c r="H17" s="17">
        <v>20</v>
      </c>
      <c r="I17" s="53" t="s">
        <v>124</v>
      </c>
      <c r="J17" s="48">
        <f>F17</f>
        <v>0</v>
      </c>
      <c r="K17" s="21"/>
    </row>
    <row r="18" spans="1:11" ht="15.75" x14ac:dyDescent="0.25">
      <c r="A18" s="15">
        <v>11</v>
      </c>
      <c r="B18" s="16" t="s">
        <v>125</v>
      </c>
      <c r="C18" s="17"/>
      <c r="D18" s="48"/>
      <c r="E18" s="53"/>
      <c r="F18" s="19">
        <f>SUM(C18,D18)</f>
        <v>0</v>
      </c>
      <c r="G18" s="44">
        <v>2220</v>
      </c>
      <c r="H18" s="17">
        <v>7</v>
      </c>
      <c r="I18" s="53" t="s">
        <v>122</v>
      </c>
      <c r="J18" s="48">
        <f>F18</f>
        <v>0</v>
      </c>
      <c r="K18" s="21"/>
    </row>
    <row r="19" spans="1:11" ht="15.75" x14ac:dyDescent="0.25">
      <c r="A19" s="15">
        <v>12</v>
      </c>
      <c r="B19" s="16" t="s">
        <v>126</v>
      </c>
      <c r="C19" s="17"/>
      <c r="D19" s="48"/>
      <c r="E19" s="53"/>
      <c r="F19" s="19"/>
      <c r="G19" s="44">
        <v>2220</v>
      </c>
      <c r="H19" s="17">
        <f>3.3+4.76</f>
        <v>8.0599999999999987</v>
      </c>
      <c r="I19" s="53" t="s">
        <v>127</v>
      </c>
      <c r="J19" s="48"/>
      <c r="K19" s="21"/>
    </row>
    <row r="20" spans="1:11" ht="15.75" x14ac:dyDescent="0.25">
      <c r="A20" s="15">
        <v>13</v>
      </c>
      <c r="B20" s="16" t="s">
        <v>128</v>
      </c>
      <c r="C20" s="17"/>
      <c r="D20" s="48"/>
      <c r="E20" s="53"/>
      <c r="F20" s="19"/>
      <c r="G20" s="44">
        <v>2220</v>
      </c>
      <c r="H20" s="17">
        <v>98.9</v>
      </c>
      <c r="I20" s="53" t="s">
        <v>127</v>
      </c>
      <c r="J20" s="48"/>
      <c r="K20" s="21"/>
    </row>
    <row r="21" spans="1:11" ht="15.75" x14ac:dyDescent="0.25">
      <c r="A21" s="15">
        <v>14</v>
      </c>
      <c r="B21" s="16" t="s">
        <v>129</v>
      </c>
      <c r="C21" s="17"/>
      <c r="D21" s="48"/>
      <c r="E21" s="53"/>
      <c r="F21" s="19"/>
      <c r="G21" s="44">
        <v>2220</v>
      </c>
      <c r="H21" s="17">
        <v>70.400000000000006</v>
      </c>
      <c r="I21" s="53" t="s">
        <v>127</v>
      </c>
      <c r="J21" s="48"/>
      <c r="K21" s="21"/>
    </row>
    <row r="22" spans="1:11" ht="15.75" x14ac:dyDescent="0.25">
      <c r="A22" s="15">
        <v>15</v>
      </c>
      <c r="B22" s="16" t="s">
        <v>130</v>
      </c>
      <c r="C22" s="17"/>
      <c r="D22" s="48"/>
      <c r="E22" s="53"/>
      <c r="F22" s="19"/>
      <c r="G22" s="44">
        <v>2220</v>
      </c>
      <c r="H22" s="17">
        <v>12.4</v>
      </c>
      <c r="I22" s="53" t="s">
        <v>131</v>
      </c>
      <c r="J22" s="48"/>
      <c r="K22" s="21"/>
    </row>
    <row r="23" spans="1:11" ht="15.75" x14ac:dyDescent="0.25">
      <c r="A23" s="15">
        <f>A22+1</f>
        <v>16</v>
      </c>
      <c r="B23" s="16" t="s">
        <v>169</v>
      </c>
      <c r="C23" s="17"/>
      <c r="D23" s="48"/>
      <c r="E23" s="53"/>
      <c r="F23" s="19"/>
      <c r="G23" s="44">
        <v>2220</v>
      </c>
      <c r="H23" s="17">
        <v>147.66999999999999</v>
      </c>
      <c r="I23" s="53" t="s">
        <v>170</v>
      </c>
      <c r="J23" s="48"/>
      <c r="K23" s="21"/>
    </row>
    <row r="24" spans="1:11" ht="15.75" x14ac:dyDescent="0.25">
      <c r="A24" s="15">
        <f t="shared" ref="A24:A58" si="0">A23+1</f>
        <v>17</v>
      </c>
      <c r="B24" s="16" t="s">
        <v>171</v>
      </c>
      <c r="C24" s="17"/>
      <c r="D24" s="48"/>
      <c r="E24" s="53"/>
      <c r="F24" s="19"/>
      <c r="G24" s="44">
        <v>2220</v>
      </c>
      <c r="H24" s="17">
        <v>124.15</v>
      </c>
      <c r="I24" s="53" t="s">
        <v>172</v>
      </c>
      <c r="J24" s="48"/>
      <c r="K24" s="21"/>
    </row>
    <row r="25" spans="1:11" ht="15.75" x14ac:dyDescent="0.25">
      <c r="A25" s="15">
        <v>18</v>
      </c>
      <c r="B25" s="16" t="s">
        <v>132</v>
      </c>
      <c r="C25" s="17"/>
      <c r="D25" s="48">
        <f>9.3+27.6+57.9</f>
        <v>94.800000000000011</v>
      </c>
      <c r="E25" s="53" t="s">
        <v>61</v>
      </c>
      <c r="F25" s="19">
        <f>SUM(C25,D25)</f>
        <v>94.800000000000011</v>
      </c>
      <c r="G25" s="44">
        <v>2220</v>
      </c>
      <c r="H25" s="17"/>
      <c r="I25" s="53" t="s">
        <v>122</v>
      </c>
      <c r="J25" s="48">
        <f>F25</f>
        <v>94.800000000000011</v>
      </c>
      <c r="K25" s="21"/>
    </row>
    <row r="26" spans="1:11" ht="15" customHeight="1" x14ac:dyDescent="0.25">
      <c r="A26" s="15">
        <v>19</v>
      </c>
      <c r="B26" s="16" t="s">
        <v>105</v>
      </c>
      <c r="C26" s="17"/>
      <c r="D26" s="48">
        <v>199.83</v>
      </c>
      <c r="E26" s="53" t="s">
        <v>61</v>
      </c>
      <c r="F26" s="19">
        <f>119.92+79.91</f>
        <v>199.82999999999998</v>
      </c>
      <c r="G26" s="44">
        <v>2220</v>
      </c>
      <c r="H26" s="17"/>
      <c r="I26" s="53" t="s">
        <v>122</v>
      </c>
      <c r="J26" s="48">
        <v>199.83</v>
      </c>
      <c r="K26" s="21"/>
    </row>
    <row r="27" spans="1:11" ht="15.75" x14ac:dyDescent="0.25">
      <c r="A27" s="15">
        <v>20</v>
      </c>
      <c r="B27" s="16" t="s">
        <v>133</v>
      </c>
      <c r="C27" s="17"/>
      <c r="D27" s="48">
        <f>7.7+28.8+22.1</f>
        <v>58.6</v>
      </c>
      <c r="E27" s="53" t="s">
        <v>134</v>
      </c>
      <c r="F27" s="19">
        <f>SUM(C27,D27)</f>
        <v>58.6</v>
      </c>
      <c r="G27" s="44">
        <v>2220</v>
      </c>
      <c r="H27" s="17"/>
      <c r="I27" s="53" t="s">
        <v>122</v>
      </c>
      <c r="J27" s="48">
        <f>F27</f>
        <v>58.6</v>
      </c>
      <c r="K27" s="21"/>
    </row>
    <row r="28" spans="1:11" ht="15.75" x14ac:dyDescent="0.25">
      <c r="A28" s="15">
        <v>21</v>
      </c>
      <c r="B28" s="16" t="s">
        <v>135</v>
      </c>
      <c r="C28" s="17"/>
      <c r="D28" s="48">
        <v>32.200000000000003</v>
      </c>
      <c r="E28" s="53" t="s">
        <v>61</v>
      </c>
      <c r="F28" s="19">
        <f>SUM(C28,D28)</f>
        <v>32.200000000000003</v>
      </c>
      <c r="G28" s="44">
        <v>2220</v>
      </c>
      <c r="H28" s="17"/>
      <c r="I28" s="53" t="s">
        <v>122</v>
      </c>
      <c r="J28" s="48">
        <f>F28</f>
        <v>32.200000000000003</v>
      </c>
      <c r="K28" s="21"/>
    </row>
    <row r="29" spans="1:11" ht="15.75" x14ac:dyDescent="0.25">
      <c r="A29" s="15">
        <v>22</v>
      </c>
      <c r="B29" s="16" t="s">
        <v>136</v>
      </c>
      <c r="C29" s="17"/>
      <c r="D29" s="48">
        <v>33.4</v>
      </c>
      <c r="E29" s="53" t="s">
        <v>61</v>
      </c>
      <c r="F29" s="19">
        <f>SUM(C29,D29)</f>
        <v>33.4</v>
      </c>
      <c r="G29" s="44">
        <v>2220</v>
      </c>
      <c r="H29" s="17"/>
      <c r="I29" s="53" t="s">
        <v>122</v>
      </c>
      <c r="J29" s="48">
        <f>F29</f>
        <v>33.4</v>
      </c>
      <c r="K29" s="21"/>
    </row>
    <row r="30" spans="1:11" ht="15.75" x14ac:dyDescent="0.25">
      <c r="A30" s="15">
        <v>23</v>
      </c>
      <c r="B30" s="52" t="s">
        <v>63</v>
      </c>
      <c r="C30" s="17"/>
      <c r="D30" s="48" t="s">
        <v>95</v>
      </c>
      <c r="E30" s="53" t="s">
        <v>61</v>
      </c>
      <c r="F30" s="19">
        <f>SUM(C30,D30)</f>
        <v>0</v>
      </c>
      <c r="G30" s="44"/>
      <c r="H30" s="21"/>
      <c r="I30" s="53"/>
      <c r="J30" s="48">
        <f>F30</f>
        <v>0</v>
      </c>
      <c r="K30" s="21"/>
    </row>
    <row r="31" spans="1:11" ht="15.75" x14ac:dyDescent="0.25">
      <c r="A31" s="15">
        <f t="shared" si="0"/>
        <v>24</v>
      </c>
      <c r="B31" s="16" t="s">
        <v>137</v>
      </c>
      <c r="C31" s="17"/>
      <c r="D31" s="48">
        <v>64.7</v>
      </c>
      <c r="E31" s="53" t="s">
        <v>61</v>
      </c>
      <c r="F31" s="19">
        <v>64.7</v>
      </c>
      <c r="G31" s="44">
        <v>2220</v>
      </c>
      <c r="H31" s="17"/>
      <c r="I31" s="53" t="s">
        <v>122</v>
      </c>
      <c r="J31" s="48">
        <f>F31</f>
        <v>64.7</v>
      </c>
      <c r="K31" s="21"/>
    </row>
    <row r="32" spans="1:11" ht="15.75" x14ac:dyDescent="0.25">
      <c r="A32" s="15">
        <f t="shared" si="0"/>
        <v>25</v>
      </c>
      <c r="B32" s="16" t="s">
        <v>138</v>
      </c>
      <c r="C32" s="17"/>
      <c r="D32" s="48">
        <v>1.9</v>
      </c>
      <c r="E32" s="53" t="s">
        <v>61</v>
      </c>
      <c r="F32" s="19">
        <f t="shared" ref="F32:F46" si="1">SUM(C32,D32)</f>
        <v>1.9</v>
      </c>
      <c r="G32" s="44">
        <v>2220</v>
      </c>
      <c r="H32" s="17"/>
      <c r="I32" s="53" t="s">
        <v>122</v>
      </c>
      <c r="J32" s="48">
        <f t="shared" ref="J32:J46" si="2">F32</f>
        <v>1.9</v>
      </c>
      <c r="K32" s="21"/>
    </row>
    <row r="33" spans="1:15" ht="15.75" x14ac:dyDescent="0.25">
      <c r="A33" s="15">
        <f t="shared" si="0"/>
        <v>26</v>
      </c>
      <c r="B33" s="16" t="s">
        <v>139</v>
      </c>
      <c r="C33" s="17"/>
      <c r="D33" s="48">
        <v>9.6</v>
      </c>
      <c r="E33" s="53" t="s">
        <v>61</v>
      </c>
      <c r="F33" s="19">
        <f t="shared" si="1"/>
        <v>9.6</v>
      </c>
      <c r="G33" s="44">
        <v>2220</v>
      </c>
      <c r="H33" s="17"/>
      <c r="I33" s="53" t="s">
        <v>122</v>
      </c>
      <c r="J33" s="48">
        <f t="shared" si="2"/>
        <v>9.6</v>
      </c>
      <c r="K33" s="21"/>
    </row>
    <row r="34" spans="1:15" ht="15.75" x14ac:dyDescent="0.25">
      <c r="A34" s="15">
        <f t="shared" si="0"/>
        <v>27</v>
      </c>
      <c r="B34" s="16" t="s">
        <v>140</v>
      </c>
      <c r="C34" s="17"/>
      <c r="D34" s="48">
        <f>21.5+26.5</f>
        <v>48</v>
      </c>
      <c r="E34" s="53" t="s">
        <v>61</v>
      </c>
      <c r="F34" s="19">
        <f t="shared" si="1"/>
        <v>48</v>
      </c>
      <c r="G34" s="44">
        <v>2220</v>
      </c>
      <c r="H34" s="17"/>
      <c r="I34" s="53" t="s">
        <v>122</v>
      </c>
      <c r="J34" s="48">
        <f t="shared" si="2"/>
        <v>48</v>
      </c>
      <c r="K34" s="21"/>
    </row>
    <row r="35" spans="1:15" ht="15.75" x14ac:dyDescent="0.25">
      <c r="A35" s="15">
        <f t="shared" si="0"/>
        <v>28</v>
      </c>
      <c r="B35" s="16" t="s">
        <v>141</v>
      </c>
      <c r="C35" s="17"/>
      <c r="D35" s="48">
        <v>298.7</v>
      </c>
      <c r="E35" s="53" t="s">
        <v>61</v>
      </c>
      <c r="F35" s="19">
        <f t="shared" si="1"/>
        <v>298.7</v>
      </c>
      <c r="G35" s="44">
        <v>2220</v>
      </c>
      <c r="H35" s="17"/>
      <c r="I35" s="53" t="s">
        <v>122</v>
      </c>
      <c r="J35" s="48">
        <f t="shared" si="2"/>
        <v>298.7</v>
      </c>
      <c r="K35" s="21"/>
    </row>
    <row r="36" spans="1:15" ht="15.75" x14ac:dyDescent="0.25">
      <c r="A36" s="15">
        <f t="shared" si="0"/>
        <v>29</v>
      </c>
      <c r="B36" s="16" t="s">
        <v>173</v>
      </c>
      <c r="C36" s="17"/>
      <c r="D36" s="48">
        <v>7.22</v>
      </c>
      <c r="E36" s="53" t="s">
        <v>61</v>
      </c>
      <c r="F36" s="19">
        <v>7.22</v>
      </c>
      <c r="G36" s="44">
        <v>2220</v>
      </c>
      <c r="H36" s="17"/>
      <c r="I36" s="53" t="s">
        <v>122</v>
      </c>
      <c r="J36" s="48">
        <v>7.22</v>
      </c>
      <c r="K36" s="21"/>
    </row>
    <row r="37" spans="1:15" ht="15.75" x14ac:dyDescent="0.25">
      <c r="A37" s="15">
        <f t="shared" si="0"/>
        <v>30</v>
      </c>
      <c r="B37" s="16" t="s">
        <v>174</v>
      </c>
      <c r="C37" s="17"/>
      <c r="D37" s="48">
        <v>24.85</v>
      </c>
      <c r="E37" s="53" t="s">
        <v>61</v>
      </c>
      <c r="F37" s="19">
        <v>24.85</v>
      </c>
      <c r="G37" s="44">
        <v>2220</v>
      </c>
      <c r="H37" s="17"/>
      <c r="I37" s="53" t="s">
        <v>122</v>
      </c>
      <c r="J37" s="48">
        <v>24.85</v>
      </c>
      <c r="K37" s="21"/>
    </row>
    <row r="38" spans="1:15" ht="15.75" x14ac:dyDescent="0.25">
      <c r="A38" s="15">
        <f t="shared" si="0"/>
        <v>31</v>
      </c>
      <c r="B38" s="16" t="s">
        <v>175</v>
      </c>
      <c r="C38" s="17"/>
      <c r="D38" s="48">
        <v>4.5</v>
      </c>
      <c r="E38" s="53" t="s">
        <v>61</v>
      </c>
      <c r="F38" s="19">
        <v>4.5</v>
      </c>
      <c r="G38" s="44">
        <v>2220</v>
      </c>
      <c r="H38" s="17"/>
      <c r="I38" s="53" t="s">
        <v>122</v>
      </c>
      <c r="J38" s="48">
        <v>4.5</v>
      </c>
      <c r="K38" s="21"/>
    </row>
    <row r="39" spans="1:15" ht="15.75" x14ac:dyDescent="0.25">
      <c r="A39" s="15">
        <f t="shared" si="0"/>
        <v>32</v>
      </c>
      <c r="B39" s="16" t="s">
        <v>176</v>
      </c>
      <c r="C39" s="17"/>
      <c r="D39" s="48">
        <v>20.010000000000002</v>
      </c>
      <c r="E39" s="53" t="s">
        <v>61</v>
      </c>
      <c r="F39" s="19">
        <v>20.010000000000002</v>
      </c>
      <c r="G39" s="44">
        <v>2220</v>
      </c>
      <c r="H39" s="17"/>
      <c r="I39" s="53" t="s">
        <v>122</v>
      </c>
      <c r="J39" s="48">
        <v>20.010000000000002</v>
      </c>
      <c r="K39" s="21"/>
    </row>
    <row r="40" spans="1:15" ht="15.75" x14ac:dyDescent="0.25">
      <c r="A40" s="15">
        <f t="shared" si="0"/>
        <v>33</v>
      </c>
      <c r="B40" s="16" t="s">
        <v>177</v>
      </c>
      <c r="C40" s="17"/>
      <c r="D40" s="48">
        <v>25.68</v>
      </c>
      <c r="E40" s="53" t="s">
        <v>61</v>
      </c>
      <c r="F40" s="19">
        <v>25.68</v>
      </c>
      <c r="G40" s="44">
        <v>2220</v>
      </c>
      <c r="H40" s="17"/>
      <c r="I40" s="53" t="s">
        <v>122</v>
      </c>
      <c r="J40" s="48">
        <v>25.68</v>
      </c>
      <c r="K40" s="21"/>
    </row>
    <row r="41" spans="1:15" ht="15.75" x14ac:dyDescent="0.25">
      <c r="A41" s="15">
        <f t="shared" si="0"/>
        <v>34</v>
      </c>
      <c r="B41" s="16" t="s">
        <v>178</v>
      </c>
      <c r="C41" s="17"/>
      <c r="D41" s="48">
        <v>5.65</v>
      </c>
      <c r="E41" s="53" t="s">
        <v>61</v>
      </c>
      <c r="F41" s="19">
        <v>5.65</v>
      </c>
      <c r="G41" s="44">
        <v>2220</v>
      </c>
      <c r="H41" s="17"/>
      <c r="I41" s="53" t="s">
        <v>122</v>
      </c>
      <c r="J41" s="48">
        <v>5.65</v>
      </c>
      <c r="K41" s="21"/>
    </row>
    <row r="42" spans="1:15" ht="15.75" x14ac:dyDescent="0.25">
      <c r="A42" s="15">
        <f t="shared" si="0"/>
        <v>35</v>
      </c>
      <c r="B42" s="16" t="s">
        <v>179</v>
      </c>
      <c r="C42" s="17"/>
      <c r="D42" s="48">
        <v>4.83</v>
      </c>
      <c r="E42" s="53" t="s">
        <v>61</v>
      </c>
      <c r="F42" s="19">
        <v>4.83</v>
      </c>
      <c r="G42" s="44">
        <v>2220</v>
      </c>
      <c r="H42" s="17"/>
      <c r="I42" s="53" t="s">
        <v>122</v>
      </c>
      <c r="J42" s="48">
        <v>4.83</v>
      </c>
      <c r="K42" s="21"/>
    </row>
    <row r="43" spans="1:15" ht="15.75" x14ac:dyDescent="0.25">
      <c r="A43" s="15">
        <f t="shared" si="0"/>
        <v>36</v>
      </c>
      <c r="B43" s="16" t="s">
        <v>142</v>
      </c>
      <c r="C43" s="17"/>
      <c r="D43" s="48">
        <v>0.79</v>
      </c>
      <c r="E43" s="53" t="s">
        <v>143</v>
      </c>
      <c r="F43" s="19">
        <f t="shared" si="1"/>
        <v>0.79</v>
      </c>
      <c r="G43" s="44">
        <v>2210</v>
      </c>
      <c r="H43" s="17"/>
      <c r="I43" s="53" t="s">
        <v>102</v>
      </c>
      <c r="J43" s="48">
        <f t="shared" si="2"/>
        <v>0.79</v>
      </c>
      <c r="K43" s="21"/>
    </row>
    <row r="44" spans="1:15" ht="15.75" x14ac:dyDescent="0.25">
      <c r="A44" s="15">
        <f t="shared" si="0"/>
        <v>37</v>
      </c>
      <c r="B44" s="16" t="s">
        <v>103</v>
      </c>
      <c r="C44" s="17"/>
      <c r="D44" s="48"/>
      <c r="E44" s="53" t="s">
        <v>101</v>
      </c>
      <c r="F44" s="19">
        <f t="shared" si="1"/>
        <v>0</v>
      </c>
      <c r="G44" s="44">
        <v>2210</v>
      </c>
      <c r="H44" s="17"/>
      <c r="I44" s="53" t="s">
        <v>101</v>
      </c>
      <c r="J44" s="48">
        <f t="shared" si="2"/>
        <v>0</v>
      </c>
      <c r="K44" s="21"/>
    </row>
    <row r="45" spans="1:15" ht="15.75" x14ac:dyDescent="0.25">
      <c r="A45" s="15">
        <f t="shared" si="0"/>
        <v>38</v>
      </c>
      <c r="B45" s="16" t="s">
        <v>104</v>
      </c>
      <c r="C45" s="17"/>
      <c r="D45" s="48"/>
      <c r="E45" s="53" t="s">
        <v>101</v>
      </c>
      <c r="F45" s="19">
        <f t="shared" si="1"/>
        <v>0</v>
      </c>
      <c r="G45" s="44">
        <v>2210</v>
      </c>
      <c r="H45" s="17"/>
      <c r="I45" s="53" t="s">
        <v>101</v>
      </c>
      <c r="J45" s="48">
        <f t="shared" si="2"/>
        <v>0</v>
      </c>
      <c r="K45" s="21"/>
    </row>
    <row r="46" spans="1:15" ht="15.75" x14ac:dyDescent="0.25">
      <c r="A46" s="15">
        <f t="shared" si="0"/>
        <v>39</v>
      </c>
      <c r="B46" s="16" t="s">
        <v>63</v>
      </c>
      <c r="C46" s="17"/>
      <c r="D46" s="48">
        <v>0.39</v>
      </c>
      <c r="E46" s="53" t="s">
        <v>144</v>
      </c>
      <c r="F46" s="19">
        <f t="shared" si="1"/>
        <v>0.39</v>
      </c>
      <c r="G46" s="44">
        <v>2210</v>
      </c>
      <c r="H46" s="17"/>
      <c r="I46" s="53" t="str">
        <f>E46</f>
        <v>термометрир</v>
      </c>
      <c r="J46" s="48">
        <f t="shared" si="2"/>
        <v>0.39</v>
      </c>
      <c r="K46" s="21"/>
      <c r="O46" s="45"/>
    </row>
    <row r="47" spans="1:15" ht="21" customHeight="1" x14ac:dyDescent="0.25">
      <c r="A47" s="15">
        <f t="shared" si="0"/>
        <v>40</v>
      </c>
      <c r="B47" s="16" t="s">
        <v>145</v>
      </c>
      <c r="C47" s="17"/>
      <c r="D47" s="48"/>
      <c r="E47" s="56" t="s">
        <v>146</v>
      </c>
      <c r="F47" s="19"/>
      <c r="G47" s="44">
        <v>2240</v>
      </c>
      <c r="H47" s="17">
        <v>173.1</v>
      </c>
      <c r="I47" s="53" t="str">
        <f t="shared" ref="I47:I55" si="3">E47</f>
        <v>проект тарифів</v>
      </c>
      <c r="J47" s="48">
        <v>0</v>
      </c>
      <c r="K47" s="21"/>
    </row>
    <row r="48" spans="1:15" ht="27.75" customHeight="1" x14ac:dyDescent="0.25">
      <c r="A48" s="15">
        <f t="shared" si="0"/>
        <v>41</v>
      </c>
      <c r="B48" s="16" t="s">
        <v>147</v>
      </c>
      <c r="C48" s="17"/>
      <c r="D48" s="48"/>
      <c r="E48" s="56" t="s">
        <v>148</v>
      </c>
      <c r="F48" s="19"/>
      <c r="G48" s="44">
        <v>2240</v>
      </c>
      <c r="H48" s="17">
        <v>50</v>
      </c>
      <c r="I48" s="53" t="str">
        <f t="shared" si="3"/>
        <v>послуги з супровд. Програм.</v>
      </c>
      <c r="J48" s="48">
        <v>0</v>
      </c>
      <c r="K48" s="21"/>
    </row>
    <row r="49" spans="1:11" ht="27.75" customHeight="1" x14ac:dyDescent="0.25">
      <c r="A49" s="15">
        <f t="shared" si="0"/>
        <v>42</v>
      </c>
      <c r="B49" s="16" t="s">
        <v>149</v>
      </c>
      <c r="C49" s="17"/>
      <c r="D49" s="48"/>
      <c r="E49" s="56" t="s">
        <v>150</v>
      </c>
      <c r="F49" s="19"/>
      <c r="G49" s="44">
        <v>2210</v>
      </c>
      <c r="H49" s="17">
        <v>13.9</v>
      </c>
      <c r="I49" s="53" t="s">
        <v>151</v>
      </c>
      <c r="J49" s="48"/>
      <c r="K49" s="21"/>
    </row>
    <row r="50" spans="1:11" ht="24.75" customHeight="1" x14ac:dyDescent="0.25">
      <c r="A50" s="15">
        <f t="shared" si="0"/>
        <v>43</v>
      </c>
      <c r="B50" s="16" t="s">
        <v>152</v>
      </c>
      <c r="C50" s="17"/>
      <c r="D50" s="48"/>
      <c r="E50" s="56" t="s">
        <v>153</v>
      </c>
      <c r="F50" s="19"/>
      <c r="G50" s="44">
        <v>2210</v>
      </c>
      <c r="H50" s="17">
        <v>7.1</v>
      </c>
      <c r="I50" s="53" t="str">
        <f t="shared" si="3"/>
        <v>Замки, ключі, петлі</v>
      </c>
      <c r="J50" s="48">
        <v>0</v>
      </c>
      <c r="K50" s="21"/>
    </row>
    <row r="51" spans="1:11" ht="31.5" x14ac:dyDescent="0.25">
      <c r="A51" s="15">
        <f t="shared" si="0"/>
        <v>44</v>
      </c>
      <c r="B51" s="16" t="s">
        <v>154</v>
      </c>
      <c r="C51" s="17"/>
      <c r="D51" s="48"/>
      <c r="E51" s="56" t="s">
        <v>155</v>
      </c>
      <c r="F51" s="19"/>
      <c r="G51" s="44">
        <v>2240</v>
      </c>
      <c r="H51" s="17">
        <v>24.8</v>
      </c>
      <c r="I51" s="53" t="str">
        <f>E51</f>
        <v>діагностика устаткув.</v>
      </c>
      <c r="J51" s="48">
        <v>0</v>
      </c>
      <c r="K51" s="21"/>
    </row>
    <row r="52" spans="1:11" ht="15.75" x14ac:dyDescent="0.25">
      <c r="A52" s="15">
        <f t="shared" si="0"/>
        <v>45</v>
      </c>
      <c r="B52" s="18" t="s">
        <v>156</v>
      </c>
      <c r="C52" s="17"/>
      <c r="D52" s="48"/>
      <c r="E52" s="57" t="s">
        <v>157</v>
      </c>
      <c r="F52" s="19"/>
      <c r="G52" s="58">
        <v>2210</v>
      </c>
      <c r="H52" s="17">
        <v>9.6</v>
      </c>
      <c r="I52" s="53" t="str">
        <f>E52</f>
        <v>Аплікатор</v>
      </c>
      <c r="J52" s="48"/>
      <c r="K52" s="21"/>
    </row>
    <row r="53" spans="1:11" ht="15.75" x14ac:dyDescent="0.25">
      <c r="A53" s="15">
        <f t="shared" si="0"/>
        <v>46</v>
      </c>
      <c r="B53" s="18" t="s">
        <v>158</v>
      </c>
      <c r="C53" s="17"/>
      <c r="D53" s="48"/>
      <c r="E53" s="57"/>
      <c r="F53" s="19"/>
      <c r="G53" s="58">
        <v>2210</v>
      </c>
      <c r="H53" s="17">
        <v>3.8</v>
      </c>
      <c r="I53" s="54" t="s">
        <v>159</v>
      </c>
      <c r="J53" s="48"/>
      <c r="K53" s="21"/>
    </row>
    <row r="54" spans="1:11" ht="15.75" x14ac:dyDescent="0.25">
      <c r="A54" s="15">
        <f t="shared" si="0"/>
        <v>47</v>
      </c>
      <c r="B54" s="18" t="s">
        <v>160</v>
      </c>
      <c r="C54" s="17"/>
      <c r="D54" s="48"/>
      <c r="E54" s="57"/>
      <c r="F54" s="19"/>
      <c r="G54" s="58">
        <v>2210</v>
      </c>
      <c r="H54" s="17">
        <v>6.1</v>
      </c>
      <c r="I54" s="54" t="s">
        <v>161</v>
      </c>
      <c r="J54" s="48"/>
      <c r="K54" s="21"/>
    </row>
    <row r="55" spans="1:11" ht="15.75" x14ac:dyDescent="0.25">
      <c r="A55" s="15">
        <f t="shared" si="0"/>
        <v>48</v>
      </c>
      <c r="B55" s="16" t="s">
        <v>162</v>
      </c>
      <c r="C55" s="17"/>
      <c r="D55" s="48"/>
      <c r="E55" s="53" t="s">
        <v>163</v>
      </c>
      <c r="F55" s="19"/>
      <c r="G55" s="44">
        <v>2240</v>
      </c>
      <c r="H55" s="17">
        <v>4.4000000000000004</v>
      </c>
      <c r="I55" s="53" t="str">
        <f t="shared" si="3"/>
        <v>Послуги з обробки</v>
      </c>
      <c r="J55" s="48">
        <v>0</v>
      </c>
      <c r="K55" s="21"/>
    </row>
    <row r="56" spans="1:11" ht="15.75" x14ac:dyDescent="0.25">
      <c r="A56" s="15">
        <f t="shared" si="0"/>
        <v>49</v>
      </c>
      <c r="B56" s="16" t="s">
        <v>164</v>
      </c>
      <c r="C56" s="17"/>
      <c r="D56" s="48">
        <v>16.399999999999999</v>
      </c>
      <c r="E56" s="53" t="s">
        <v>165</v>
      </c>
      <c r="F56" s="19">
        <f>SUM(C56,D56)</f>
        <v>16.399999999999999</v>
      </c>
      <c r="G56" s="44">
        <v>2230</v>
      </c>
      <c r="H56" s="17"/>
      <c r="I56" s="53" t="str">
        <f>E56</f>
        <v>овочі</v>
      </c>
      <c r="J56" s="48">
        <f>D56</f>
        <v>16.399999999999999</v>
      </c>
      <c r="K56" s="21"/>
    </row>
    <row r="57" spans="1:11" ht="15.75" x14ac:dyDescent="0.25">
      <c r="A57" s="15">
        <f t="shared" si="0"/>
        <v>50</v>
      </c>
      <c r="B57" s="16" t="s">
        <v>63</v>
      </c>
      <c r="C57" s="17"/>
      <c r="D57" s="48">
        <v>3.8</v>
      </c>
      <c r="E57" s="53" t="s">
        <v>106</v>
      </c>
      <c r="F57" s="19">
        <f>SUM(C57,D57)</f>
        <v>3.8</v>
      </c>
      <c r="G57" s="44">
        <v>2210</v>
      </c>
      <c r="H57" s="17" t="s">
        <v>95</v>
      </c>
      <c r="I57" s="59" t="str">
        <f>E57</f>
        <v>меблі</v>
      </c>
      <c r="J57" s="48">
        <v>3.8</v>
      </c>
      <c r="K57" s="21"/>
    </row>
    <row r="58" spans="1:11" ht="15.75" x14ac:dyDescent="0.25">
      <c r="A58" s="15">
        <f t="shared" si="0"/>
        <v>51</v>
      </c>
      <c r="B58" s="16" t="s">
        <v>180</v>
      </c>
      <c r="C58" s="17"/>
      <c r="D58" s="48">
        <v>9.6</v>
      </c>
      <c r="E58" s="53" t="s">
        <v>181</v>
      </c>
      <c r="F58" s="19">
        <v>9.6</v>
      </c>
      <c r="G58" s="44">
        <v>2210</v>
      </c>
      <c r="H58" s="17"/>
      <c r="I58" s="53" t="s">
        <v>181</v>
      </c>
      <c r="J58" s="48">
        <v>9.6</v>
      </c>
      <c r="K58" s="21"/>
    </row>
    <row r="59" spans="1:11" ht="15.75" x14ac:dyDescent="0.25">
      <c r="A59" s="15">
        <v>52</v>
      </c>
      <c r="B59" s="16" t="s">
        <v>182</v>
      </c>
      <c r="C59" s="17"/>
      <c r="D59" s="48"/>
      <c r="E59" s="53" t="s">
        <v>183</v>
      </c>
      <c r="F59" s="19"/>
      <c r="G59" s="44">
        <v>2282</v>
      </c>
      <c r="H59" s="17">
        <v>1.3</v>
      </c>
      <c r="I59" s="53"/>
      <c r="J59" s="48"/>
      <c r="K59" s="21"/>
    </row>
    <row r="60" spans="1:11" ht="15.75" x14ac:dyDescent="0.25">
      <c r="A60" s="15">
        <v>53</v>
      </c>
      <c r="B60" s="16" t="s">
        <v>184</v>
      </c>
      <c r="C60" s="17"/>
      <c r="D60" s="48"/>
      <c r="E60" s="53" t="s">
        <v>185</v>
      </c>
      <c r="F60" s="19"/>
      <c r="G60" s="44">
        <v>2240</v>
      </c>
      <c r="H60" s="17">
        <v>2.5</v>
      </c>
      <c r="I60" s="53"/>
      <c r="J60" s="48"/>
      <c r="K60" s="21"/>
    </row>
    <row r="61" spans="1:11" ht="31.5" x14ac:dyDescent="0.25">
      <c r="A61" s="15">
        <v>54</v>
      </c>
      <c r="B61" s="16" t="s">
        <v>186</v>
      </c>
      <c r="C61" s="17"/>
      <c r="D61" s="48"/>
      <c r="E61" s="53" t="s">
        <v>187</v>
      </c>
      <c r="F61" s="19"/>
      <c r="G61" s="44">
        <v>2240</v>
      </c>
      <c r="H61" s="17">
        <v>13</v>
      </c>
      <c r="I61" s="53"/>
      <c r="J61" s="48"/>
      <c r="K61" s="21"/>
    </row>
    <row r="62" spans="1:11" ht="31.5" x14ac:dyDescent="0.25">
      <c r="A62" s="15">
        <v>55</v>
      </c>
      <c r="B62" s="16" t="s">
        <v>188</v>
      </c>
      <c r="C62" s="17"/>
      <c r="D62" s="48"/>
      <c r="E62" s="53" t="s">
        <v>189</v>
      </c>
      <c r="F62" s="19"/>
      <c r="G62" s="44">
        <v>2240</v>
      </c>
      <c r="H62" s="17">
        <v>13</v>
      </c>
      <c r="I62" s="53"/>
      <c r="J62" s="48"/>
      <c r="K62" s="21"/>
    </row>
    <row r="63" spans="1:11" ht="15.75" x14ac:dyDescent="0.25">
      <c r="A63" s="15">
        <v>56</v>
      </c>
      <c r="B63" s="16" t="s">
        <v>190</v>
      </c>
      <c r="C63" s="17"/>
      <c r="D63" s="48"/>
      <c r="E63" s="53" t="s">
        <v>191</v>
      </c>
      <c r="F63" s="19"/>
      <c r="G63" s="44">
        <v>2240</v>
      </c>
      <c r="H63" s="17">
        <v>194.5</v>
      </c>
      <c r="I63" s="53"/>
      <c r="J63" s="48"/>
      <c r="K63" s="21"/>
    </row>
    <row r="64" spans="1:11" ht="15.75" x14ac:dyDescent="0.25">
      <c r="A64" s="15">
        <v>57</v>
      </c>
      <c r="B64" s="16" t="s">
        <v>192</v>
      </c>
      <c r="C64" s="17"/>
      <c r="D64" s="48"/>
      <c r="E64" s="53" t="s">
        <v>193</v>
      </c>
      <c r="F64" s="19"/>
      <c r="G64" s="44">
        <v>3110</v>
      </c>
      <c r="H64" s="17">
        <v>13.3</v>
      </c>
      <c r="I64" s="53"/>
      <c r="J64" s="48"/>
      <c r="K64" s="21"/>
    </row>
    <row r="65" spans="1:11" ht="15.75" x14ac:dyDescent="0.25">
      <c r="A65" s="15">
        <v>58</v>
      </c>
      <c r="B65" s="16" t="s">
        <v>194</v>
      </c>
      <c r="C65" s="17"/>
      <c r="D65" s="48"/>
      <c r="E65" s="53" t="s">
        <v>195</v>
      </c>
      <c r="F65" s="19"/>
      <c r="G65" s="44">
        <v>2240</v>
      </c>
      <c r="H65" s="17">
        <v>2.2000000000000002</v>
      </c>
      <c r="I65" s="53" t="s">
        <v>195</v>
      </c>
      <c r="J65" s="48"/>
      <c r="K65" s="21"/>
    </row>
    <row r="66" spans="1:11" ht="34.5" customHeight="1" x14ac:dyDescent="0.25">
      <c r="A66" s="15">
        <v>59</v>
      </c>
      <c r="B66" s="16" t="s">
        <v>196</v>
      </c>
      <c r="C66" s="17"/>
      <c r="D66" s="48"/>
      <c r="E66" s="53" t="s">
        <v>197</v>
      </c>
      <c r="F66" s="19"/>
      <c r="G66" s="44"/>
      <c r="H66" s="17">
        <v>49.6</v>
      </c>
      <c r="I66" s="53" t="s">
        <v>197</v>
      </c>
      <c r="J66" s="48"/>
      <c r="K66" s="21"/>
    </row>
    <row r="67" spans="1:11" ht="15.75" x14ac:dyDescent="0.25">
      <c r="A67" s="15">
        <v>60</v>
      </c>
      <c r="B67" s="16" t="s">
        <v>198</v>
      </c>
      <c r="C67" s="17"/>
      <c r="D67" s="48"/>
      <c r="E67" s="53" t="s">
        <v>199</v>
      </c>
      <c r="F67" s="19"/>
      <c r="G67" s="44">
        <v>2240</v>
      </c>
      <c r="H67" s="17">
        <v>23.4</v>
      </c>
      <c r="I67" s="53" t="str">
        <f>E67</f>
        <v>проф.огляд</v>
      </c>
      <c r="J67" s="48"/>
      <c r="K67" s="21"/>
    </row>
    <row r="68" spans="1:11" ht="15.75" x14ac:dyDescent="0.25">
      <c r="A68" s="15">
        <v>61</v>
      </c>
      <c r="B68" s="16" t="s">
        <v>200</v>
      </c>
      <c r="C68" s="17"/>
      <c r="D68" s="48"/>
      <c r="E68" s="53" t="s">
        <v>201</v>
      </c>
      <c r="F68" s="19"/>
      <c r="G68" s="44">
        <v>2210</v>
      </c>
      <c r="H68" s="17">
        <v>7</v>
      </c>
      <c r="I68" s="53" t="str">
        <f>E68</f>
        <v>пральна машина</v>
      </c>
      <c r="J68" s="48"/>
      <c r="K68" s="21"/>
    </row>
    <row r="69" spans="1:11" ht="15.75" x14ac:dyDescent="0.25">
      <c r="A69" s="15">
        <v>62</v>
      </c>
      <c r="B69" s="16" t="s">
        <v>202</v>
      </c>
      <c r="C69" s="17"/>
      <c r="D69" s="48"/>
      <c r="E69" s="53" t="s">
        <v>53</v>
      </c>
      <c r="F69" s="19"/>
      <c r="G69" s="44">
        <v>2240</v>
      </c>
      <c r="H69" s="17">
        <v>0.4</v>
      </c>
      <c r="I69" s="53" t="s">
        <v>53</v>
      </c>
      <c r="J69" s="48"/>
      <c r="K69" s="21"/>
    </row>
    <row r="70" spans="1:11" ht="15.75" x14ac:dyDescent="0.25">
      <c r="A70" s="15">
        <v>63</v>
      </c>
      <c r="B70" s="16" t="s">
        <v>203</v>
      </c>
      <c r="C70" s="17"/>
      <c r="D70" s="48"/>
      <c r="E70" s="53" t="s">
        <v>204</v>
      </c>
      <c r="F70" s="19"/>
      <c r="G70" s="44">
        <v>2240</v>
      </c>
      <c r="H70" s="17">
        <v>21.2</v>
      </c>
      <c r="I70" s="53" t="s">
        <v>204</v>
      </c>
      <c r="J70" s="48"/>
      <c r="K70" s="21"/>
    </row>
    <row r="71" spans="1:11" ht="23.25" customHeight="1" x14ac:dyDescent="0.25">
      <c r="A71" s="15">
        <v>64</v>
      </c>
      <c r="B71" s="16" t="s">
        <v>205</v>
      </c>
      <c r="C71" s="17"/>
      <c r="D71" s="48"/>
      <c r="E71" s="53" t="s">
        <v>206</v>
      </c>
      <c r="F71" s="19"/>
      <c r="G71" s="44">
        <v>2240</v>
      </c>
      <c r="H71" s="17">
        <v>11.2</v>
      </c>
      <c r="I71" s="53" t="s">
        <v>206</v>
      </c>
      <c r="J71" s="48"/>
      <c r="K71" s="21"/>
    </row>
    <row r="72" spans="1:11" ht="15.75" x14ac:dyDescent="0.25">
      <c r="A72" s="15">
        <v>65</v>
      </c>
      <c r="B72" s="16" t="s">
        <v>207</v>
      </c>
      <c r="C72" s="17"/>
      <c r="D72" s="48"/>
      <c r="E72" s="53" t="s">
        <v>199</v>
      </c>
      <c r="F72" s="19"/>
      <c r="G72" s="44">
        <v>2240</v>
      </c>
      <c r="H72" s="17">
        <v>5.9</v>
      </c>
      <c r="I72" s="53" t="s">
        <v>199</v>
      </c>
      <c r="J72" s="48"/>
      <c r="K72" s="21"/>
    </row>
    <row r="73" spans="1:11" ht="31.5" x14ac:dyDescent="0.25">
      <c r="A73" s="15">
        <v>66</v>
      </c>
      <c r="B73" s="16" t="s">
        <v>208</v>
      </c>
      <c r="C73" s="17"/>
      <c r="D73" s="48"/>
      <c r="E73" s="53" t="s">
        <v>209</v>
      </c>
      <c r="F73" s="19"/>
      <c r="G73" s="44">
        <v>2240</v>
      </c>
      <c r="H73" s="17">
        <v>4</v>
      </c>
      <c r="I73" s="53" t="s">
        <v>209</v>
      </c>
      <c r="J73" s="48"/>
      <c r="K73" s="21"/>
    </row>
    <row r="74" spans="1:11" ht="15.75" x14ac:dyDescent="0.25">
      <c r="A74" s="15">
        <v>67</v>
      </c>
      <c r="B74" s="16" t="s">
        <v>210</v>
      </c>
      <c r="C74" s="17"/>
      <c r="D74" s="48"/>
      <c r="E74" s="53" t="s">
        <v>183</v>
      </c>
      <c r="F74" s="19"/>
      <c r="G74" s="44">
        <v>2282</v>
      </c>
      <c r="H74" s="17">
        <v>1.3</v>
      </c>
      <c r="I74" s="53" t="s">
        <v>183</v>
      </c>
      <c r="J74" s="48"/>
      <c r="K74" s="21"/>
    </row>
    <row r="75" spans="1:11" ht="15.75" x14ac:dyDescent="0.25">
      <c r="A75" s="15">
        <v>68</v>
      </c>
      <c r="B75" s="16" t="s">
        <v>211</v>
      </c>
      <c r="C75" s="17"/>
      <c r="D75" s="48"/>
      <c r="E75" s="53" t="s">
        <v>212</v>
      </c>
      <c r="F75" s="19"/>
      <c r="G75" s="44">
        <v>2240</v>
      </c>
      <c r="H75" s="17">
        <v>16.5</v>
      </c>
      <c r="I75" s="53" t="s">
        <v>212</v>
      </c>
      <c r="J75" s="48"/>
      <c r="K75" s="21"/>
    </row>
    <row r="76" spans="1:11" ht="15.75" x14ac:dyDescent="0.25">
      <c r="A76" s="15">
        <v>69</v>
      </c>
      <c r="B76" s="16" t="s">
        <v>213</v>
      </c>
      <c r="C76" s="17"/>
      <c r="D76" s="48">
        <v>0.45</v>
      </c>
      <c r="E76" s="53" t="s">
        <v>214</v>
      </c>
      <c r="F76" s="19">
        <v>0.5</v>
      </c>
      <c r="G76" s="44">
        <v>2210</v>
      </c>
      <c r="H76" s="17"/>
      <c r="I76" s="53" t="s">
        <v>214</v>
      </c>
      <c r="J76" s="48">
        <v>0.45</v>
      </c>
      <c r="K76" s="21"/>
    </row>
    <row r="77" spans="1:11" ht="15.75" x14ac:dyDescent="0.25">
      <c r="A77" s="15">
        <v>70</v>
      </c>
      <c r="B77" s="16" t="s">
        <v>215</v>
      </c>
      <c r="C77" s="17"/>
      <c r="D77" s="48"/>
      <c r="E77" s="53" t="s">
        <v>216</v>
      </c>
      <c r="F77" s="19"/>
      <c r="G77" s="44">
        <v>2800</v>
      </c>
      <c r="H77" s="17">
        <v>24.3</v>
      </c>
      <c r="I77" s="53" t="s">
        <v>216</v>
      </c>
      <c r="J77" s="48"/>
      <c r="K77" s="21"/>
    </row>
    <row r="78" spans="1:11" ht="15.75" x14ac:dyDescent="0.25">
      <c r="A78" s="16"/>
      <c r="B78" s="27" t="s">
        <v>54</v>
      </c>
      <c r="C78" s="32">
        <f>SUM(C7:C77)</f>
        <v>5047</v>
      </c>
      <c r="D78" s="32">
        <f>SUM(D7:D77)</f>
        <v>965.9</v>
      </c>
      <c r="E78" s="60"/>
      <c r="F78" s="32">
        <f>SUM(F7:F77)</f>
        <v>6012.9500000000007</v>
      </c>
      <c r="G78" s="32"/>
      <c r="H78" s="32">
        <f>SUM(H7:H77)</f>
        <v>1229.9000000000001</v>
      </c>
      <c r="I78" s="60"/>
      <c r="J78" s="30">
        <f>SUM(J7:J77)</f>
        <v>965.9</v>
      </c>
      <c r="K78" s="30">
        <f>C78+D78-H78-J78</f>
        <v>3817.1</v>
      </c>
    </row>
    <row r="79" spans="1:11" ht="15.75" x14ac:dyDescent="0.25">
      <c r="B79" s="33" t="s">
        <v>55</v>
      </c>
      <c r="F79" s="34"/>
      <c r="G79" s="35"/>
      <c r="H79" s="36"/>
      <c r="I79" t="s">
        <v>108</v>
      </c>
    </row>
    <row r="80" spans="1:11" x14ac:dyDescent="0.25">
      <c r="A80" s="50" t="s">
        <v>109</v>
      </c>
      <c r="B80" s="50"/>
      <c r="C80" s="50"/>
      <c r="D80" s="51"/>
      <c r="E80" s="50"/>
      <c r="F80" s="50"/>
      <c r="G80" s="50"/>
      <c r="H80" s="50"/>
      <c r="I80" s="50"/>
      <c r="J80" s="51"/>
      <c r="K80" s="50"/>
    </row>
    <row r="81" spans="2:9" ht="15.75" x14ac:dyDescent="0.25">
      <c r="B81" s="33" t="s">
        <v>57</v>
      </c>
      <c r="F81" s="34"/>
      <c r="G81" s="35"/>
      <c r="H81" s="36"/>
      <c r="I81" t="s">
        <v>110</v>
      </c>
    </row>
    <row r="82" spans="2:9" x14ac:dyDescent="0.25">
      <c r="F82" s="37" t="s">
        <v>56</v>
      </c>
      <c r="G82" s="38"/>
      <c r="H82" s="38"/>
    </row>
  </sheetData>
  <mergeCells count="10">
    <mergeCell ref="G79:H79"/>
    <mergeCell ref="G81:H81"/>
    <mergeCell ref="B3:J3"/>
    <mergeCell ref="A4:K4"/>
    <mergeCell ref="A5:A6"/>
    <mergeCell ref="B5:B6"/>
    <mergeCell ref="C5:E5"/>
    <mergeCell ref="F5:F6"/>
    <mergeCell ref="G5:J5"/>
    <mergeCell ref="K5:K6"/>
  </mergeCells>
  <pageMargins left="0.7" right="0.7" top="0.75" bottom="0.75" header="0.3" footer="0.3"/>
  <pageSetup paperSize="9" scale="6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zoomScale="80" zoomScaleNormal="80" workbookViewId="0">
      <selection activeCell="L50" sqref="L50"/>
    </sheetView>
  </sheetViews>
  <sheetFormatPr defaultRowHeight="15" x14ac:dyDescent="0.25"/>
  <cols>
    <col min="1" max="1" width="7.28515625" style="61" customWidth="1"/>
    <col min="2" max="2" width="24.42578125" style="61" customWidth="1"/>
    <col min="3" max="3" width="16.28515625" style="61" customWidth="1"/>
    <col min="4" max="4" width="13.5703125" style="61" customWidth="1"/>
    <col min="5" max="5" width="18.85546875" style="61" customWidth="1"/>
    <col min="6" max="6" width="15.85546875" style="61" customWidth="1"/>
    <col min="7" max="7" width="16.5703125" style="61" customWidth="1"/>
    <col min="8" max="8" width="14.28515625" style="61" customWidth="1"/>
    <col min="9" max="9" width="22.85546875" style="61" customWidth="1"/>
    <col min="10" max="10" width="14" style="61" customWidth="1"/>
    <col min="11" max="11" width="15.5703125" style="61" customWidth="1"/>
    <col min="12" max="256" width="9.140625" style="61"/>
    <col min="257" max="257" width="7.28515625" style="61" customWidth="1"/>
    <col min="258" max="258" width="24.42578125" style="61" customWidth="1"/>
    <col min="259" max="259" width="16.28515625" style="61" customWidth="1"/>
    <col min="260" max="260" width="13.5703125" style="61" customWidth="1"/>
    <col min="261" max="261" width="18.85546875" style="61" customWidth="1"/>
    <col min="262" max="262" width="15.85546875" style="61" customWidth="1"/>
    <col min="263" max="263" width="16.5703125" style="61" customWidth="1"/>
    <col min="264" max="264" width="14.28515625" style="61" customWidth="1"/>
    <col min="265" max="265" width="22.85546875" style="61" customWidth="1"/>
    <col min="266" max="266" width="14" style="61" customWidth="1"/>
    <col min="267" max="267" width="15.5703125" style="61" customWidth="1"/>
    <col min="268" max="512" width="9.140625" style="61"/>
    <col min="513" max="513" width="7.28515625" style="61" customWidth="1"/>
    <col min="514" max="514" width="24.42578125" style="61" customWidth="1"/>
    <col min="515" max="515" width="16.28515625" style="61" customWidth="1"/>
    <col min="516" max="516" width="13.5703125" style="61" customWidth="1"/>
    <col min="517" max="517" width="18.85546875" style="61" customWidth="1"/>
    <col min="518" max="518" width="15.85546875" style="61" customWidth="1"/>
    <col min="519" max="519" width="16.5703125" style="61" customWidth="1"/>
    <col min="520" max="520" width="14.28515625" style="61" customWidth="1"/>
    <col min="521" max="521" width="22.85546875" style="61" customWidth="1"/>
    <col min="522" max="522" width="14" style="61" customWidth="1"/>
    <col min="523" max="523" width="15.5703125" style="61" customWidth="1"/>
    <col min="524" max="768" width="9.140625" style="61"/>
    <col min="769" max="769" width="7.28515625" style="61" customWidth="1"/>
    <col min="770" max="770" width="24.42578125" style="61" customWidth="1"/>
    <col min="771" max="771" width="16.28515625" style="61" customWidth="1"/>
    <col min="772" max="772" width="13.5703125" style="61" customWidth="1"/>
    <col min="773" max="773" width="18.85546875" style="61" customWidth="1"/>
    <col min="774" max="774" width="15.85546875" style="61" customWidth="1"/>
    <col min="775" max="775" width="16.5703125" style="61" customWidth="1"/>
    <col min="776" max="776" width="14.28515625" style="61" customWidth="1"/>
    <col min="777" max="777" width="22.85546875" style="61" customWidth="1"/>
    <col min="778" max="778" width="14" style="61" customWidth="1"/>
    <col min="779" max="779" width="15.5703125" style="61" customWidth="1"/>
    <col min="780" max="1024" width="9.140625" style="61"/>
    <col min="1025" max="1025" width="7.28515625" style="61" customWidth="1"/>
    <col min="1026" max="1026" width="24.42578125" style="61" customWidth="1"/>
    <col min="1027" max="1027" width="16.28515625" style="61" customWidth="1"/>
    <col min="1028" max="1028" width="13.5703125" style="61" customWidth="1"/>
    <col min="1029" max="1029" width="18.85546875" style="61" customWidth="1"/>
    <col min="1030" max="1030" width="15.85546875" style="61" customWidth="1"/>
    <col min="1031" max="1031" width="16.5703125" style="61" customWidth="1"/>
    <col min="1032" max="1032" width="14.28515625" style="61" customWidth="1"/>
    <col min="1033" max="1033" width="22.85546875" style="61" customWidth="1"/>
    <col min="1034" max="1034" width="14" style="61" customWidth="1"/>
    <col min="1035" max="1035" width="15.5703125" style="61" customWidth="1"/>
    <col min="1036" max="1280" width="9.140625" style="61"/>
    <col min="1281" max="1281" width="7.28515625" style="61" customWidth="1"/>
    <col min="1282" max="1282" width="24.42578125" style="61" customWidth="1"/>
    <col min="1283" max="1283" width="16.28515625" style="61" customWidth="1"/>
    <col min="1284" max="1284" width="13.5703125" style="61" customWidth="1"/>
    <col min="1285" max="1285" width="18.85546875" style="61" customWidth="1"/>
    <col min="1286" max="1286" width="15.85546875" style="61" customWidth="1"/>
    <col min="1287" max="1287" width="16.5703125" style="61" customWidth="1"/>
    <col min="1288" max="1288" width="14.28515625" style="61" customWidth="1"/>
    <col min="1289" max="1289" width="22.85546875" style="61" customWidth="1"/>
    <col min="1290" max="1290" width="14" style="61" customWidth="1"/>
    <col min="1291" max="1291" width="15.5703125" style="61" customWidth="1"/>
    <col min="1292" max="1536" width="9.140625" style="61"/>
    <col min="1537" max="1537" width="7.28515625" style="61" customWidth="1"/>
    <col min="1538" max="1538" width="24.42578125" style="61" customWidth="1"/>
    <col min="1539" max="1539" width="16.28515625" style="61" customWidth="1"/>
    <col min="1540" max="1540" width="13.5703125" style="61" customWidth="1"/>
    <col min="1541" max="1541" width="18.85546875" style="61" customWidth="1"/>
    <col min="1542" max="1542" width="15.85546875" style="61" customWidth="1"/>
    <col min="1543" max="1543" width="16.5703125" style="61" customWidth="1"/>
    <col min="1544" max="1544" width="14.28515625" style="61" customWidth="1"/>
    <col min="1545" max="1545" width="22.85546875" style="61" customWidth="1"/>
    <col min="1546" max="1546" width="14" style="61" customWidth="1"/>
    <col min="1547" max="1547" width="15.5703125" style="61" customWidth="1"/>
    <col min="1548" max="1792" width="9.140625" style="61"/>
    <col min="1793" max="1793" width="7.28515625" style="61" customWidth="1"/>
    <col min="1794" max="1794" width="24.42578125" style="61" customWidth="1"/>
    <col min="1795" max="1795" width="16.28515625" style="61" customWidth="1"/>
    <col min="1796" max="1796" width="13.5703125" style="61" customWidth="1"/>
    <col min="1797" max="1797" width="18.85546875" style="61" customWidth="1"/>
    <col min="1798" max="1798" width="15.85546875" style="61" customWidth="1"/>
    <col min="1799" max="1799" width="16.5703125" style="61" customWidth="1"/>
    <col min="1800" max="1800" width="14.28515625" style="61" customWidth="1"/>
    <col min="1801" max="1801" width="22.85546875" style="61" customWidth="1"/>
    <col min="1802" max="1802" width="14" style="61" customWidth="1"/>
    <col min="1803" max="1803" width="15.5703125" style="61" customWidth="1"/>
    <col min="1804" max="2048" width="9.140625" style="61"/>
    <col min="2049" max="2049" width="7.28515625" style="61" customWidth="1"/>
    <col min="2050" max="2050" width="24.42578125" style="61" customWidth="1"/>
    <col min="2051" max="2051" width="16.28515625" style="61" customWidth="1"/>
    <col min="2052" max="2052" width="13.5703125" style="61" customWidth="1"/>
    <col min="2053" max="2053" width="18.85546875" style="61" customWidth="1"/>
    <col min="2054" max="2054" width="15.85546875" style="61" customWidth="1"/>
    <col min="2055" max="2055" width="16.5703125" style="61" customWidth="1"/>
    <col min="2056" max="2056" width="14.28515625" style="61" customWidth="1"/>
    <col min="2057" max="2057" width="22.85546875" style="61" customWidth="1"/>
    <col min="2058" max="2058" width="14" style="61" customWidth="1"/>
    <col min="2059" max="2059" width="15.5703125" style="61" customWidth="1"/>
    <col min="2060" max="2304" width="9.140625" style="61"/>
    <col min="2305" max="2305" width="7.28515625" style="61" customWidth="1"/>
    <col min="2306" max="2306" width="24.42578125" style="61" customWidth="1"/>
    <col min="2307" max="2307" width="16.28515625" style="61" customWidth="1"/>
    <col min="2308" max="2308" width="13.5703125" style="61" customWidth="1"/>
    <col min="2309" max="2309" width="18.85546875" style="61" customWidth="1"/>
    <col min="2310" max="2310" width="15.85546875" style="61" customWidth="1"/>
    <col min="2311" max="2311" width="16.5703125" style="61" customWidth="1"/>
    <col min="2312" max="2312" width="14.28515625" style="61" customWidth="1"/>
    <col min="2313" max="2313" width="22.85546875" style="61" customWidth="1"/>
    <col min="2314" max="2314" width="14" style="61" customWidth="1"/>
    <col min="2315" max="2315" width="15.5703125" style="61" customWidth="1"/>
    <col min="2316" max="2560" width="9.140625" style="61"/>
    <col min="2561" max="2561" width="7.28515625" style="61" customWidth="1"/>
    <col min="2562" max="2562" width="24.42578125" style="61" customWidth="1"/>
    <col min="2563" max="2563" width="16.28515625" style="61" customWidth="1"/>
    <col min="2564" max="2564" width="13.5703125" style="61" customWidth="1"/>
    <col min="2565" max="2565" width="18.85546875" style="61" customWidth="1"/>
    <col min="2566" max="2566" width="15.85546875" style="61" customWidth="1"/>
    <col min="2567" max="2567" width="16.5703125" style="61" customWidth="1"/>
    <col min="2568" max="2568" width="14.28515625" style="61" customWidth="1"/>
    <col min="2569" max="2569" width="22.85546875" style="61" customWidth="1"/>
    <col min="2570" max="2570" width="14" style="61" customWidth="1"/>
    <col min="2571" max="2571" width="15.5703125" style="61" customWidth="1"/>
    <col min="2572" max="2816" width="9.140625" style="61"/>
    <col min="2817" max="2817" width="7.28515625" style="61" customWidth="1"/>
    <col min="2818" max="2818" width="24.42578125" style="61" customWidth="1"/>
    <col min="2819" max="2819" width="16.28515625" style="61" customWidth="1"/>
    <col min="2820" max="2820" width="13.5703125" style="61" customWidth="1"/>
    <col min="2821" max="2821" width="18.85546875" style="61" customWidth="1"/>
    <col min="2822" max="2822" width="15.85546875" style="61" customWidth="1"/>
    <col min="2823" max="2823" width="16.5703125" style="61" customWidth="1"/>
    <col min="2824" max="2824" width="14.28515625" style="61" customWidth="1"/>
    <col min="2825" max="2825" width="22.85546875" style="61" customWidth="1"/>
    <col min="2826" max="2826" width="14" style="61" customWidth="1"/>
    <col min="2827" max="2827" width="15.5703125" style="61" customWidth="1"/>
    <col min="2828" max="3072" width="9.140625" style="61"/>
    <col min="3073" max="3073" width="7.28515625" style="61" customWidth="1"/>
    <col min="3074" max="3074" width="24.42578125" style="61" customWidth="1"/>
    <col min="3075" max="3075" width="16.28515625" style="61" customWidth="1"/>
    <col min="3076" max="3076" width="13.5703125" style="61" customWidth="1"/>
    <col min="3077" max="3077" width="18.85546875" style="61" customWidth="1"/>
    <col min="3078" max="3078" width="15.85546875" style="61" customWidth="1"/>
    <col min="3079" max="3079" width="16.5703125" style="61" customWidth="1"/>
    <col min="3080" max="3080" width="14.28515625" style="61" customWidth="1"/>
    <col min="3081" max="3081" width="22.85546875" style="61" customWidth="1"/>
    <col min="3082" max="3082" width="14" style="61" customWidth="1"/>
    <col min="3083" max="3083" width="15.5703125" style="61" customWidth="1"/>
    <col min="3084" max="3328" width="9.140625" style="61"/>
    <col min="3329" max="3329" width="7.28515625" style="61" customWidth="1"/>
    <col min="3330" max="3330" width="24.42578125" style="61" customWidth="1"/>
    <col min="3331" max="3331" width="16.28515625" style="61" customWidth="1"/>
    <col min="3332" max="3332" width="13.5703125" style="61" customWidth="1"/>
    <col min="3333" max="3333" width="18.85546875" style="61" customWidth="1"/>
    <col min="3334" max="3334" width="15.85546875" style="61" customWidth="1"/>
    <col min="3335" max="3335" width="16.5703125" style="61" customWidth="1"/>
    <col min="3336" max="3336" width="14.28515625" style="61" customWidth="1"/>
    <col min="3337" max="3337" width="22.85546875" style="61" customWidth="1"/>
    <col min="3338" max="3338" width="14" style="61" customWidth="1"/>
    <col min="3339" max="3339" width="15.5703125" style="61" customWidth="1"/>
    <col min="3340" max="3584" width="9.140625" style="61"/>
    <col min="3585" max="3585" width="7.28515625" style="61" customWidth="1"/>
    <col min="3586" max="3586" width="24.42578125" style="61" customWidth="1"/>
    <col min="3587" max="3587" width="16.28515625" style="61" customWidth="1"/>
    <col min="3588" max="3588" width="13.5703125" style="61" customWidth="1"/>
    <col min="3589" max="3589" width="18.85546875" style="61" customWidth="1"/>
    <col min="3590" max="3590" width="15.85546875" style="61" customWidth="1"/>
    <col min="3591" max="3591" width="16.5703125" style="61" customWidth="1"/>
    <col min="3592" max="3592" width="14.28515625" style="61" customWidth="1"/>
    <col min="3593" max="3593" width="22.85546875" style="61" customWidth="1"/>
    <col min="3594" max="3594" width="14" style="61" customWidth="1"/>
    <col min="3595" max="3595" width="15.5703125" style="61" customWidth="1"/>
    <col min="3596" max="3840" width="9.140625" style="61"/>
    <col min="3841" max="3841" width="7.28515625" style="61" customWidth="1"/>
    <col min="3842" max="3842" width="24.42578125" style="61" customWidth="1"/>
    <col min="3843" max="3843" width="16.28515625" style="61" customWidth="1"/>
    <col min="3844" max="3844" width="13.5703125" style="61" customWidth="1"/>
    <col min="3845" max="3845" width="18.85546875" style="61" customWidth="1"/>
    <col min="3846" max="3846" width="15.85546875" style="61" customWidth="1"/>
    <col min="3847" max="3847" width="16.5703125" style="61" customWidth="1"/>
    <col min="3848" max="3848" width="14.28515625" style="61" customWidth="1"/>
    <col min="3849" max="3849" width="22.85546875" style="61" customWidth="1"/>
    <col min="3850" max="3850" width="14" style="61" customWidth="1"/>
    <col min="3851" max="3851" width="15.5703125" style="61" customWidth="1"/>
    <col min="3852" max="4096" width="9.140625" style="61"/>
    <col min="4097" max="4097" width="7.28515625" style="61" customWidth="1"/>
    <col min="4098" max="4098" width="24.42578125" style="61" customWidth="1"/>
    <col min="4099" max="4099" width="16.28515625" style="61" customWidth="1"/>
    <col min="4100" max="4100" width="13.5703125" style="61" customWidth="1"/>
    <col min="4101" max="4101" width="18.85546875" style="61" customWidth="1"/>
    <col min="4102" max="4102" width="15.85546875" style="61" customWidth="1"/>
    <col min="4103" max="4103" width="16.5703125" style="61" customWidth="1"/>
    <col min="4104" max="4104" width="14.28515625" style="61" customWidth="1"/>
    <col min="4105" max="4105" width="22.85546875" style="61" customWidth="1"/>
    <col min="4106" max="4106" width="14" style="61" customWidth="1"/>
    <col min="4107" max="4107" width="15.5703125" style="61" customWidth="1"/>
    <col min="4108" max="4352" width="9.140625" style="61"/>
    <col min="4353" max="4353" width="7.28515625" style="61" customWidth="1"/>
    <col min="4354" max="4354" width="24.42578125" style="61" customWidth="1"/>
    <col min="4355" max="4355" width="16.28515625" style="61" customWidth="1"/>
    <col min="4356" max="4356" width="13.5703125" style="61" customWidth="1"/>
    <col min="4357" max="4357" width="18.85546875" style="61" customWidth="1"/>
    <col min="4358" max="4358" width="15.85546875" style="61" customWidth="1"/>
    <col min="4359" max="4359" width="16.5703125" style="61" customWidth="1"/>
    <col min="4360" max="4360" width="14.28515625" style="61" customWidth="1"/>
    <col min="4361" max="4361" width="22.85546875" style="61" customWidth="1"/>
    <col min="4362" max="4362" width="14" style="61" customWidth="1"/>
    <col min="4363" max="4363" width="15.5703125" style="61" customWidth="1"/>
    <col min="4364" max="4608" width="9.140625" style="61"/>
    <col min="4609" max="4609" width="7.28515625" style="61" customWidth="1"/>
    <col min="4610" max="4610" width="24.42578125" style="61" customWidth="1"/>
    <col min="4611" max="4611" width="16.28515625" style="61" customWidth="1"/>
    <col min="4612" max="4612" width="13.5703125" style="61" customWidth="1"/>
    <col min="4613" max="4613" width="18.85546875" style="61" customWidth="1"/>
    <col min="4614" max="4614" width="15.85546875" style="61" customWidth="1"/>
    <col min="4615" max="4615" width="16.5703125" style="61" customWidth="1"/>
    <col min="4616" max="4616" width="14.28515625" style="61" customWidth="1"/>
    <col min="4617" max="4617" width="22.85546875" style="61" customWidth="1"/>
    <col min="4618" max="4618" width="14" style="61" customWidth="1"/>
    <col min="4619" max="4619" width="15.5703125" style="61" customWidth="1"/>
    <col min="4620" max="4864" width="9.140625" style="61"/>
    <col min="4865" max="4865" width="7.28515625" style="61" customWidth="1"/>
    <col min="4866" max="4866" width="24.42578125" style="61" customWidth="1"/>
    <col min="4867" max="4867" width="16.28515625" style="61" customWidth="1"/>
    <col min="4868" max="4868" width="13.5703125" style="61" customWidth="1"/>
    <col min="4869" max="4869" width="18.85546875" style="61" customWidth="1"/>
    <col min="4870" max="4870" width="15.85546875" style="61" customWidth="1"/>
    <col min="4871" max="4871" width="16.5703125" style="61" customWidth="1"/>
    <col min="4872" max="4872" width="14.28515625" style="61" customWidth="1"/>
    <col min="4873" max="4873" width="22.85546875" style="61" customWidth="1"/>
    <col min="4874" max="4874" width="14" style="61" customWidth="1"/>
    <col min="4875" max="4875" width="15.5703125" style="61" customWidth="1"/>
    <col min="4876" max="5120" width="9.140625" style="61"/>
    <col min="5121" max="5121" width="7.28515625" style="61" customWidth="1"/>
    <col min="5122" max="5122" width="24.42578125" style="61" customWidth="1"/>
    <col min="5123" max="5123" width="16.28515625" style="61" customWidth="1"/>
    <col min="5124" max="5124" width="13.5703125" style="61" customWidth="1"/>
    <col min="5125" max="5125" width="18.85546875" style="61" customWidth="1"/>
    <col min="5126" max="5126" width="15.85546875" style="61" customWidth="1"/>
    <col min="5127" max="5127" width="16.5703125" style="61" customWidth="1"/>
    <col min="5128" max="5128" width="14.28515625" style="61" customWidth="1"/>
    <col min="5129" max="5129" width="22.85546875" style="61" customWidth="1"/>
    <col min="5130" max="5130" width="14" style="61" customWidth="1"/>
    <col min="5131" max="5131" width="15.5703125" style="61" customWidth="1"/>
    <col min="5132" max="5376" width="9.140625" style="61"/>
    <col min="5377" max="5377" width="7.28515625" style="61" customWidth="1"/>
    <col min="5378" max="5378" width="24.42578125" style="61" customWidth="1"/>
    <col min="5379" max="5379" width="16.28515625" style="61" customWidth="1"/>
    <col min="5380" max="5380" width="13.5703125" style="61" customWidth="1"/>
    <col min="5381" max="5381" width="18.85546875" style="61" customWidth="1"/>
    <col min="5382" max="5382" width="15.85546875" style="61" customWidth="1"/>
    <col min="5383" max="5383" width="16.5703125" style="61" customWidth="1"/>
    <col min="5384" max="5384" width="14.28515625" style="61" customWidth="1"/>
    <col min="5385" max="5385" width="22.85546875" style="61" customWidth="1"/>
    <col min="5386" max="5386" width="14" style="61" customWidth="1"/>
    <col min="5387" max="5387" width="15.5703125" style="61" customWidth="1"/>
    <col min="5388" max="5632" width="9.140625" style="61"/>
    <col min="5633" max="5633" width="7.28515625" style="61" customWidth="1"/>
    <col min="5634" max="5634" width="24.42578125" style="61" customWidth="1"/>
    <col min="5635" max="5635" width="16.28515625" style="61" customWidth="1"/>
    <col min="5636" max="5636" width="13.5703125" style="61" customWidth="1"/>
    <col min="5637" max="5637" width="18.85546875" style="61" customWidth="1"/>
    <col min="5638" max="5638" width="15.85546875" style="61" customWidth="1"/>
    <col min="5639" max="5639" width="16.5703125" style="61" customWidth="1"/>
    <col min="5640" max="5640" width="14.28515625" style="61" customWidth="1"/>
    <col min="5641" max="5641" width="22.85546875" style="61" customWidth="1"/>
    <col min="5642" max="5642" width="14" style="61" customWidth="1"/>
    <col min="5643" max="5643" width="15.5703125" style="61" customWidth="1"/>
    <col min="5644" max="5888" width="9.140625" style="61"/>
    <col min="5889" max="5889" width="7.28515625" style="61" customWidth="1"/>
    <col min="5890" max="5890" width="24.42578125" style="61" customWidth="1"/>
    <col min="5891" max="5891" width="16.28515625" style="61" customWidth="1"/>
    <col min="5892" max="5892" width="13.5703125" style="61" customWidth="1"/>
    <col min="5893" max="5893" width="18.85546875" style="61" customWidth="1"/>
    <col min="5894" max="5894" width="15.85546875" style="61" customWidth="1"/>
    <col min="5895" max="5895" width="16.5703125" style="61" customWidth="1"/>
    <col min="5896" max="5896" width="14.28515625" style="61" customWidth="1"/>
    <col min="5897" max="5897" width="22.85546875" style="61" customWidth="1"/>
    <col min="5898" max="5898" width="14" style="61" customWidth="1"/>
    <col min="5899" max="5899" width="15.5703125" style="61" customWidth="1"/>
    <col min="5900" max="6144" width="9.140625" style="61"/>
    <col min="6145" max="6145" width="7.28515625" style="61" customWidth="1"/>
    <col min="6146" max="6146" width="24.42578125" style="61" customWidth="1"/>
    <col min="6147" max="6147" width="16.28515625" style="61" customWidth="1"/>
    <col min="6148" max="6148" width="13.5703125" style="61" customWidth="1"/>
    <col min="6149" max="6149" width="18.85546875" style="61" customWidth="1"/>
    <col min="6150" max="6150" width="15.85546875" style="61" customWidth="1"/>
    <col min="6151" max="6151" width="16.5703125" style="61" customWidth="1"/>
    <col min="6152" max="6152" width="14.28515625" style="61" customWidth="1"/>
    <col min="6153" max="6153" width="22.85546875" style="61" customWidth="1"/>
    <col min="6154" max="6154" width="14" style="61" customWidth="1"/>
    <col min="6155" max="6155" width="15.5703125" style="61" customWidth="1"/>
    <col min="6156" max="6400" width="9.140625" style="61"/>
    <col min="6401" max="6401" width="7.28515625" style="61" customWidth="1"/>
    <col min="6402" max="6402" width="24.42578125" style="61" customWidth="1"/>
    <col min="6403" max="6403" width="16.28515625" style="61" customWidth="1"/>
    <col min="6404" max="6404" width="13.5703125" style="61" customWidth="1"/>
    <col min="6405" max="6405" width="18.85546875" style="61" customWidth="1"/>
    <col min="6406" max="6406" width="15.85546875" style="61" customWidth="1"/>
    <col min="6407" max="6407" width="16.5703125" style="61" customWidth="1"/>
    <col min="6408" max="6408" width="14.28515625" style="61" customWidth="1"/>
    <col min="6409" max="6409" width="22.85546875" style="61" customWidth="1"/>
    <col min="6410" max="6410" width="14" style="61" customWidth="1"/>
    <col min="6411" max="6411" width="15.5703125" style="61" customWidth="1"/>
    <col min="6412" max="6656" width="9.140625" style="61"/>
    <col min="6657" max="6657" width="7.28515625" style="61" customWidth="1"/>
    <col min="6658" max="6658" width="24.42578125" style="61" customWidth="1"/>
    <col min="6659" max="6659" width="16.28515625" style="61" customWidth="1"/>
    <col min="6660" max="6660" width="13.5703125" style="61" customWidth="1"/>
    <col min="6661" max="6661" width="18.85546875" style="61" customWidth="1"/>
    <col min="6662" max="6662" width="15.85546875" style="61" customWidth="1"/>
    <col min="6663" max="6663" width="16.5703125" style="61" customWidth="1"/>
    <col min="6664" max="6664" width="14.28515625" style="61" customWidth="1"/>
    <col min="6665" max="6665" width="22.85546875" style="61" customWidth="1"/>
    <col min="6666" max="6666" width="14" style="61" customWidth="1"/>
    <col min="6667" max="6667" width="15.5703125" style="61" customWidth="1"/>
    <col min="6668" max="6912" width="9.140625" style="61"/>
    <col min="6913" max="6913" width="7.28515625" style="61" customWidth="1"/>
    <col min="6914" max="6914" width="24.42578125" style="61" customWidth="1"/>
    <col min="6915" max="6915" width="16.28515625" style="61" customWidth="1"/>
    <col min="6916" max="6916" width="13.5703125" style="61" customWidth="1"/>
    <col min="6917" max="6917" width="18.85546875" style="61" customWidth="1"/>
    <col min="6918" max="6918" width="15.85546875" style="61" customWidth="1"/>
    <col min="6919" max="6919" width="16.5703125" style="61" customWidth="1"/>
    <col min="6920" max="6920" width="14.28515625" style="61" customWidth="1"/>
    <col min="6921" max="6921" width="22.85546875" style="61" customWidth="1"/>
    <col min="6922" max="6922" width="14" style="61" customWidth="1"/>
    <col min="6923" max="6923" width="15.5703125" style="61" customWidth="1"/>
    <col min="6924" max="7168" width="9.140625" style="61"/>
    <col min="7169" max="7169" width="7.28515625" style="61" customWidth="1"/>
    <col min="7170" max="7170" width="24.42578125" style="61" customWidth="1"/>
    <col min="7171" max="7171" width="16.28515625" style="61" customWidth="1"/>
    <col min="7172" max="7172" width="13.5703125" style="61" customWidth="1"/>
    <col min="7173" max="7173" width="18.85546875" style="61" customWidth="1"/>
    <col min="7174" max="7174" width="15.85546875" style="61" customWidth="1"/>
    <col min="7175" max="7175" width="16.5703125" style="61" customWidth="1"/>
    <col min="7176" max="7176" width="14.28515625" style="61" customWidth="1"/>
    <col min="7177" max="7177" width="22.85546875" style="61" customWidth="1"/>
    <col min="7178" max="7178" width="14" style="61" customWidth="1"/>
    <col min="7179" max="7179" width="15.5703125" style="61" customWidth="1"/>
    <col min="7180" max="7424" width="9.140625" style="61"/>
    <col min="7425" max="7425" width="7.28515625" style="61" customWidth="1"/>
    <col min="7426" max="7426" width="24.42578125" style="61" customWidth="1"/>
    <col min="7427" max="7427" width="16.28515625" style="61" customWidth="1"/>
    <col min="7428" max="7428" width="13.5703125" style="61" customWidth="1"/>
    <col min="7429" max="7429" width="18.85546875" style="61" customWidth="1"/>
    <col min="7430" max="7430" width="15.85546875" style="61" customWidth="1"/>
    <col min="7431" max="7431" width="16.5703125" style="61" customWidth="1"/>
    <col min="7432" max="7432" width="14.28515625" style="61" customWidth="1"/>
    <col min="7433" max="7433" width="22.85546875" style="61" customWidth="1"/>
    <col min="7434" max="7434" width="14" style="61" customWidth="1"/>
    <col min="7435" max="7435" width="15.5703125" style="61" customWidth="1"/>
    <col min="7436" max="7680" width="9.140625" style="61"/>
    <col min="7681" max="7681" width="7.28515625" style="61" customWidth="1"/>
    <col min="7682" max="7682" width="24.42578125" style="61" customWidth="1"/>
    <col min="7683" max="7683" width="16.28515625" style="61" customWidth="1"/>
    <col min="7684" max="7684" width="13.5703125" style="61" customWidth="1"/>
    <col min="7685" max="7685" width="18.85546875" style="61" customWidth="1"/>
    <col min="7686" max="7686" width="15.85546875" style="61" customWidth="1"/>
    <col min="7687" max="7687" width="16.5703125" style="61" customWidth="1"/>
    <col min="7688" max="7688" width="14.28515625" style="61" customWidth="1"/>
    <col min="7689" max="7689" width="22.85546875" style="61" customWidth="1"/>
    <col min="7690" max="7690" width="14" style="61" customWidth="1"/>
    <col min="7691" max="7691" width="15.5703125" style="61" customWidth="1"/>
    <col min="7692" max="7936" width="9.140625" style="61"/>
    <col min="7937" max="7937" width="7.28515625" style="61" customWidth="1"/>
    <col min="7938" max="7938" width="24.42578125" style="61" customWidth="1"/>
    <col min="7939" max="7939" width="16.28515625" style="61" customWidth="1"/>
    <col min="7940" max="7940" width="13.5703125" style="61" customWidth="1"/>
    <col min="7941" max="7941" width="18.85546875" style="61" customWidth="1"/>
    <col min="7942" max="7942" width="15.85546875" style="61" customWidth="1"/>
    <col min="7943" max="7943" width="16.5703125" style="61" customWidth="1"/>
    <col min="7944" max="7944" width="14.28515625" style="61" customWidth="1"/>
    <col min="7945" max="7945" width="22.85546875" style="61" customWidth="1"/>
    <col min="7946" max="7946" width="14" style="61" customWidth="1"/>
    <col min="7947" max="7947" width="15.5703125" style="61" customWidth="1"/>
    <col min="7948" max="8192" width="9.140625" style="61"/>
    <col min="8193" max="8193" width="7.28515625" style="61" customWidth="1"/>
    <col min="8194" max="8194" width="24.42578125" style="61" customWidth="1"/>
    <col min="8195" max="8195" width="16.28515625" style="61" customWidth="1"/>
    <col min="8196" max="8196" width="13.5703125" style="61" customWidth="1"/>
    <col min="8197" max="8197" width="18.85546875" style="61" customWidth="1"/>
    <col min="8198" max="8198" width="15.85546875" style="61" customWidth="1"/>
    <col min="8199" max="8199" width="16.5703125" style="61" customWidth="1"/>
    <col min="8200" max="8200" width="14.28515625" style="61" customWidth="1"/>
    <col min="8201" max="8201" width="22.85546875" style="61" customWidth="1"/>
    <col min="8202" max="8202" width="14" style="61" customWidth="1"/>
    <col min="8203" max="8203" width="15.5703125" style="61" customWidth="1"/>
    <col min="8204" max="8448" width="9.140625" style="61"/>
    <col min="8449" max="8449" width="7.28515625" style="61" customWidth="1"/>
    <col min="8450" max="8450" width="24.42578125" style="61" customWidth="1"/>
    <col min="8451" max="8451" width="16.28515625" style="61" customWidth="1"/>
    <col min="8452" max="8452" width="13.5703125" style="61" customWidth="1"/>
    <col min="8453" max="8453" width="18.85546875" style="61" customWidth="1"/>
    <col min="8454" max="8454" width="15.85546875" style="61" customWidth="1"/>
    <col min="8455" max="8455" width="16.5703125" style="61" customWidth="1"/>
    <col min="8456" max="8456" width="14.28515625" style="61" customWidth="1"/>
    <col min="8457" max="8457" width="22.85546875" style="61" customWidth="1"/>
    <col min="8458" max="8458" width="14" style="61" customWidth="1"/>
    <col min="8459" max="8459" width="15.5703125" style="61" customWidth="1"/>
    <col min="8460" max="8704" width="9.140625" style="61"/>
    <col min="8705" max="8705" width="7.28515625" style="61" customWidth="1"/>
    <col min="8706" max="8706" width="24.42578125" style="61" customWidth="1"/>
    <col min="8707" max="8707" width="16.28515625" style="61" customWidth="1"/>
    <col min="8708" max="8708" width="13.5703125" style="61" customWidth="1"/>
    <col min="8709" max="8709" width="18.85546875" style="61" customWidth="1"/>
    <col min="8710" max="8710" width="15.85546875" style="61" customWidth="1"/>
    <col min="8711" max="8711" width="16.5703125" style="61" customWidth="1"/>
    <col min="8712" max="8712" width="14.28515625" style="61" customWidth="1"/>
    <col min="8713" max="8713" width="22.85546875" style="61" customWidth="1"/>
    <col min="8714" max="8714" width="14" style="61" customWidth="1"/>
    <col min="8715" max="8715" width="15.5703125" style="61" customWidth="1"/>
    <col min="8716" max="8960" width="9.140625" style="61"/>
    <col min="8961" max="8961" width="7.28515625" style="61" customWidth="1"/>
    <col min="8962" max="8962" width="24.42578125" style="61" customWidth="1"/>
    <col min="8963" max="8963" width="16.28515625" style="61" customWidth="1"/>
    <col min="8964" max="8964" width="13.5703125" style="61" customWidth="1"/>
    <col min="8965" max="8965" width="18.85546875" style="61" customWidth="1"/>
    <col min="8966" max="8966" width="15.85546875" style="61" customWidth="1"/>
    <col min="8967" max="8967" width="16.5703125" style="61" customWidth="1"/>
    <col min="8968" max="8968" width="14.28515625" style="61" customWidth="1"/>
    <col min="8969" max="8969" width="22.85546875" style="61" customWidth="1"/>
    <col min="8970" max="8970" width="14" style="61" customWidth="1"/>
    <col min="8971" max="8971" width="15.5703125" style="61" customWidth="1"/>
    <col min="8972" max="9216" width="9.140625" style="61"/>
    <col min="9217" max="9217" width="7.28515625" style="61" customWidth="1"/>
    <col min="9218" max="9218" width="24.42578125" style="61" customWidth="1"/>
    <col min="9219" max="9219" width="16.28515625" style="61" customWidth="1"/>
    <col min="9220" max="9220" width="13.5703125" style="61" customWidth="1"/>
    <col min="9221" max="9221" width="18.85546875" style="61" customWidth="1"/>
    <col min="9222" max="9222" width="15.85546875" style="61" customWidth="1"/>
    <col min="9223" max="9223" width="16.5703125" style="61" customWidth="1"/>
    <col min="9224" max="9224" width="14.28515625" style="61" customWidth="1"/>
    <col min="9225" max="9225" width="22.85546875" style="61" customWidth="1"/>
    <col min="9226" max="9226" width="14" style="61" customWidth="1"/>
    <col min="9227" max="9227" width="15.5703125" style="61" customWidth="1"/>
    <col min="9228" max="9472" width="9.140625" style="61"/>
    <col min="9473" max="9473" width="7.28515625" style="61" customWidth="1"/>
    <col min="9474" max="9474" width="24.42578125" style="61" customWidth="1"/>
    <col min="9475" max="9475" width="16.28515625" style="61" customWidth="1"/>
    <col min="9476" max="9476" width="13.5703125" style="61" customWidth="1"/>
    <col min="9477" max="9477" width="18.85546875" style="61" customWidth="1"/>
    <col min="9478" max="9478" width="15.85546875" style="61" customWidth="1"/>
    <col min="9479" max="9479" width="16.5703125" style="61" customWidth="1"/>
    <col min="9480" max="9480" width="14.28515625" style="61" customWidth="1"/>
    <col min="9481" max="9481" width="22.85546875" style="61" customWidth="1"/>
    <col min="9482" max="9482" width="14" style="61" customWidth="1"/>
    <col min="9483" max="9483" width="15.5703125" style="61" customWidth="1"/>
    <col min="9484" max="9728" width="9.140625" style="61"/>
    <col min="9729" max="9729" width="7.28515625" style="61" customWidth="1"/>
    <col min="9730" max="9730" width="24.42578125" style="61" customWidth="1"/>
    <col min="9731" max="9731" width="16.28515625" style="61" customWidth="1"/>
    <col min="9732" max="9732" width="13.5703125" style="61" customWidth="1"/>
    <col min="9733" max="9733" width="18.85546875" style="61" customWidth="1"/>
    <col min="9734" max="9734" width="15.85546875" style="61" customWidth="1"/>
    <col min="9735" max="9735" width="16.5703125" style="61" customWidth="1"/>
    <col min="9736" max="9736" width="14.28515625" style="61" customWidth="1"/>
    <col min="9737" max="9737" width="22.85546875" style="61" customWidth="1"/>
    <col min="9738" max="9738" width="14" style="61" customWidth="1"/>
    <col min="9739" max="9739" width="15.5703125" style="61" customWidth="1"/>
    <col min="9740" max="9984" width="9.140625" style="61"/>
    <col min="9985" max="9985" width="7.28515625" style="61" customWidth="1"/>
    <col min="9986" max="9986" width="24.42578125" style="61" customWidth="1"/>
    <col min="9987" max="9987" width="16.28515625" style="61" customWidth="1"/>
    <col min="9988" max="9988" width="13.5703125" style="61" customWidth="1"/>
    <col min="9989" max="9989" width="18.85546875" style="61" customWidth="1"/>
    <col min="9990" max="9990" width="15.85546875" style="61" customWidth="1"/>
    <col min="9991" max="9991" width="16.5703125" style="61" customWidth="1"/>
    <col min="9992" max="9992" width="14.28515625" style="61" customWidth="1"/>
    <col min="9993" max="9993" width="22.85546875" style="61" customWidth="1"/>
    <col min="9994" max="9994" width="14" style="61" customWidth="1"/>
    <col min="9995" max="9995" width="15.5703125" style="61" customWidth="1"/>
    <col min="9996" max="10240" width="9.140625" style="61"/>
    <col min="10241" max="10241" width="7.28515625" style="61" customWidth="1"/>
    <col min="10242" max="10242" width="24.42578125" style="61" customWidth="1"/>
    <col min="10243" max="10243" width="16.28515625" style="61" customWidth="1"/>
    <col min="10244" max="10244" width="13.5703125" style="61" customWidth="1"/>
    <col min="10245" max="10245" width="18.85546875" style="61" customWidth="1"/>
    <col min="10246" max="10246" width="15.85546875" style="61" customWidth="1"/>
    <col min="10247" max="10247" width="16.5703125" style="61" customWidth="1"/>
    <col min="10248" max="10248" width="14.28515625" style="61" customWidth="1"/>
    <col min="10249" max="10249" width="22.85546875" style="61" customWidth="1"/>
    <col min="10250" max="10250" width="14" style="61" customWidth="1"/>
    <col min="10251" max="10251" width="15.5703125" style="61" customWidth="1"/>
    <col min="10252" max="10496" width="9.140625" style="61"/>
    <col min="10497" max="10497" width="7.28515625" style="61" customWidth="1"/>
    <col min="10498" max="10498" width="24.42578125" style="61" customWidth="1"/>
    <col min="10499" max="10499" width="16.28515625" style="61" customWidth="1"/>
    <col min="10500" max="10500" width="13.5703125" style="61" customWidth="1"/>
    <col min="10501" max="10501" width="18.85546875" style="61" customWidth="1"/>
    <col min="10502" max="10502" width="15.85546875" style="61" customWidth="1"/>
    <col min="10503" max="10503" width="16.5703125" style="61" customWidth="1"/>
    <col min="10504" max="10504" width="14.28515625" style="61" customWidth="1"/>
    <col min="10505" max="10505" width="22.85546875" style="61" customWidth="1"/>
    <col min="10506" max="10506" width="14" style="61" customWidth="1"/>
    <col min="10507" max="10507" width="15.5703125" style="61" customWidth="1"/>
    <col min="10508" max="10752" width="9.140625" style="61"/>
    <col min="10753" max="10753" width="7.28515625" style="61" customWidth="1"/>
    <col min="10754" max="10754" width="24.42578125" style="61" customWidth="1"/>
    <col min="10755" max="10755" width="16.28515625" style="61" customWidth="1"/>
    <col min="10756" max="10756" width="13.5703125" style="61" customWidth="1"/>
    <col min="10757" max="10757" width="18.85546875" style="61" customWidth="1"/>
    <col min="10758" max="10758" width="15.85546875" style="61" customWidth="1"/>
    <col min="10759" max="10759" width="16.5703125" style="61" customWidth="1"/>
    <col min="10760" max="10760" width="14.28515625" style="61" customWidth="1"/>
    <col min="10761" max="10761" width="22.85546875" style="61" customWidth="1"/>
    <col min="10762" max="10762" width="14" style="61" customWidth="1"/>
    <col min="10763" max="10763" width="15.5703125" style="61" customWidth="1"/>
    <col min="10764" max="11008" width="9.140625" style="61"/>
    <col min="11009" max="11009" width="7.28515625" style="61" customWidth="1"/>
    <col min="11010" max="11010" width="24.42578125" style="61" customWidth="1"/>
    <col min="11011" max="11011" width="16.28515625" style="61" customWidth="1"/>
    <col min="11012" max="11012" width="13.5703125" style="61" customWidth="1"/>
    <col min="11013" max="11013" width="18.85546875" style="61" customWidth="1"/>
    <col min="11014" max="11014" width="15.85546875" style="61" customWidth="1"/>
    <col min="11015" max="11015" width="16.5703125" style="61" customWidth="1"/>
    <col min="11016" max="11016" width="14.28515625" style="61" customWidth="1"/>
    <col min="11017" max="11017" width="22.85546875" style="61" customWidth="1"/>
    <col min="11018" max="11018" width="14" style="61" customWidth="1"/>
    <col min="11019" max="11019" width="15.5703125" style="61" customWidth="1"/>
    <col min="11020" max="11264" width="9.140625" style="61"/>
    <col min="11265" max="11265" width="7.28515625" style="61" customWidth="1"/>
    <col min="11266" max="11266" width="24.42578125" style="61" customWidth="1"/>
    <col min="11267" max="11267" width="16.28515625" style="61" customWidth="1"/>
    <col min="11268" max="11268" width="13.5703125" style="61" customWidth="1"/>
    <col min="11269" max="11269" width="18.85546875" style="61" customWidth="1"/>
    <col min="11270" max="11270" width="15.85546875" style="61" customWidth="1"/>
    <col min="11271" max="11271" width="16.5703125" style="61" customWidth="1"/>
    <col min="11272" max="11272" width="14.28515625" style="61" customWidth="1"/>
    <col min="11273" max="11273" width="22.85546875" style="61" customWidth="1"/>
    <col min="11274" max="11274" width="14" style="61" customWidth="1"/>
    <col min="11275" max="11275" width="15.5703125" style="61" customWidth="1"/>
    <col min="11276" max="11520" width="9.140625" style="61"/>
    <col min="11521" max="11521" width="7.28515625" style="61" customWidth="1"/>
    <col min="11522" max="11522" width="24.42578125" style="61" customWidth="1"/>
    <col min="11523" max="11523" width="16.28515625" style="61" customWidth="1"/>
    <col min="11524" max="11524" width="13.5703125" style="61" customWidth="1"/>
    <col min="11525" max="11525" width="18.85546875" style="61" customWidth="1"/>
    <col min="11526" max="11526" width="15.85546875" style="61" customWidth="1"/>
    <col min="11527" max="11527" width="16.5703125" style="61" customWidth="1"/>
    <col min="11528" max="11528" width="14.28515625" style="61" customWidth="1"/>
    <col min="11529" max="11529" width="22.85546875" style="61" customWidth="1"/>
    <col min="11530" max="11530" width="14" style="61" customWidth="1"/>
    <col min="11531" max="11531" width="15.5703125" style="61" customWidth="1"/>
    <col min="11532" max="11776" width="9.140625" style="61"/>
    <col min="11777" max="11777" width="7.28515625" style="61" customWidth="1"/>
    <col min="11778" max="11778" width="24.42578125" style="61" customWidth="1"/>
    <col min="11779" max="11779" width="16.28515625" style="61" customWidth="1"/>
    <col min="11780" max="11780" width="13.5703125" style="61" customWidth="1"/>
    <col min="11781" max="11781" width="18.85546875" style="61" customWidth="1"/>
    <col min="11782" max="11782" width="15.85546875" style="61" customWidth="1"/>
    <col min="11783" max="11783" width="16.5703125" style="61" customWidth="1"/>
    <col min="11784" max="11784" width="14.28515625" style="61" customWidth="1"/>
    <col min="11785" max="11785" width="22.85546875" style="61" customWidth="1"/>
    <col min="11786" max="11786" width="14" style="61" customWidth="1"/>
    <col min="11787" max="11787" width="15.5703125" style="61" customWidth="1"/>
    <col min="11788" max="12032" width="9.140625" style="61"/>
    <col min="12033" max="12033" width="7.28515625" style="61" customWidth="1"/>
    <col min="12034" max="12034" width="24.42578125" style="61" customWidth="1"/>
    <col min="12035" max="12035" width="16.28515625" style="61" customWidth="1"/>
    <col min="12036" max="12036" width="13.5703125" style="61" customWidth="1"/>
    <col min="12037" max="12037" width="18.85546875" style="61" customWidth="1"/>
    <col min="12038" max="12038" width="15.85546875" style="61" customWidth="1"/>
    <col min="12039" max="12039" width="16.5703125" style="61" customWidth="1"/>
    <col min="12040" max="12040" width="14.28515625" style="61" customWidth="1"/>
    <col min="12041" max="12041" width="22.85546875" style="61" customWidth="1"/>
    <col min="12042" max="12042" width="14" style="61" customWidth="1"/>
    <col min="12043" max="12043" width="15.5703125" style="61" customWidth="1"/>
    <col min="12044" max="12288" width="9.140625" style="61"/>
    <col min="12289" max="12289" width="7.28515625" style="61" customWidth="1"/>
    <col min="12290" max="12290" width="24.42578125" style="61" customWidth="1"/>
    <col min="12291" max="12291" width="16.28515625" style="61" customWidth="1"/>
    <col min="12292" max="12292" width="13.5703125" style="61" customWidth="1"/>
    <col min="12293" max="12293" width="18.85546875" style="61" customWidth="1"/>
    <col min="12294" max="12294" width="15.85546875" style="61" customWidth="1"/>
    <col min="12295" max="12295" width="16.5703125" style="61" customWidth="1"/>
    <col min="12296" max="12296" width="14.28515625" style="61" customWidth="1"/>
    <col min="12297" max="12297" width="22.85546875" style="61" customWidth="1"/>
    <col min="12298" max="12298" width="14" style="61" customWidth="1"/>
    <col min="12299" max="12299" width="15.5703125" style="61" customWidth="1"/>
    <col min="12300" max="12544" width="9.140625" style="61"/>
    <col min="12545" max="12545" width="7.28515625" style="61" customWidth="1"/>
    <col min="12546" max="12546" width="24.42578125" style="61" customWidth="1"/>
    <col min="12547" max="12547" width="16.28515625" style="61" customWidth="1"/>
    <col min="12548" max="12548" width="13.5703125" style="61" customWidth="1"/>
    <col min="12549" max="12549" width="18.85546875" style="61" customWidth="1"/>
    <col min="12550" max="12550" width="15.85546875" style="61" customWidth="1"/>
    <col min="12551" max="12551" width="16.5703125" style="61" customWidth="1"/>
    <col min="12552" max="12552" width="14.28515625" style="61" customWidth="1"/>
    <col min="12553" max="12553" width="22.85546875" style="61" customWidth="1"/>
    <col min="12554" max="12554" width="14" style="61" customWidth="1"/>
    <col min="12555" max="12555" width="15.5703125" style="61" customWidth="1"/>
    <col min="12556" max="12800" width="9.140625" style="61"/>
    <col min="12801" max="12801" width="7.28515625" style="61" customWidth="1"/>
    <col min="12802" max="12802" width="24.42578125" style="61" customWidth="1"/>
    <col min="12803" max="12803" width="16.28515625" style="61" customWidth="1"/>
    <col min="12804" max="12804" width="13.5703125" style="61" customWidth="1"/>
    <col min="12805" max="12805" width="18.85546875" style="61" customWidth="1"/>
    <col min="12806" max="12806" width="15.85546875" style="61" customWidth="1"/>
    <col min="12807" max="12807" width="16.5703125" style="61" customWidth="1"/>
    <col min="12808" max="12808" width="14.28515625" style="61" customWidth="1"/>
    <col min="12809" max="12809" width="22.85546875" style="61" customWidth="1"/>
    <col min="12810" max="12810" width="14" style="61" customWidth="1"/>
    <col min="12811" max="12811" width="15.5703125" style="61" customWidth="1"/>
    <col min="12812" max="13056" width="9.140625" style="61"/>
    <col min="13057" max="13057" width="7.28515625" style="61" customWidth="1"/>
    <col min="13058" max="13058" width="24.42578125" style="61" customWidth="1"/>
    <col min="13059" max="13059" width="16.28515625" style="61" customWidth="1"/>
    <col min="13060" max="13060" width="13.5703125" style="61" customWidth="1"/>
    <col min="13061" max="13061" width="18.85546875" style="61" customWidth="1"/>
    <col min="13062" max="13062" width="15.85546875" style="61" customWidth="1"/>
    <col min="13063" max="13063" width="16.5703125" style="61" customWidth="1"/>
    <col min="13064" max="13064" width="14.28515625" style="61" customWidth="1"/>
    <col min="13065" max="13065" width="22.85546875" style="61" customWidth="1"/>
    <col min="13066" max="13066" width="14" style="61" customWidth="1"/>
    <col min="13067" max="13067" width="15.5703125" style="61" customWidth="1"/>
    <col min="13068" max="13312" width="9.140625" style="61"/>
    <col min="13313" max="13313" width="7.28515625" style="61" customWidth="1"/>
    <col min="13314" max="13314" width="24.42578125" style="61" customWidth="1"/>
    <col min="13315" max="13315" width="16.28515625" style="61" customWidth="1"/>
    <col min="13316" max="13316" width="13.5703125" style="61" customWidth="1"/>
    <col min="13317" max="13317" width="18.85546875" style="61" customWidth="1"/>
    <col min="13318" max="13318" width="15.85546875" style="61" customWidth="1"/>
    <col min="13319" max="13319" width="16.5703125" style="61" customWidth="1"/>
    <col min="13320" max="13320" width="14.28515625" style="61" customWidth="1"/>
    <col min="13321" max="13321" width="22.85546875" style="61" customWidth="1"/>
    <col min="13322" max="13322" width="14" style="61" customWidth="1"/>
    <col min="13323" max="13323" width="15.5703125" style="61" customWidth="1"/>
    <col min="13324" max="13568" width="9.140625" style="61"/>
    <col min="13569" max="13569" width="7.28515625" style="61" customWidth="1"/>
    <col min="13570" max="13570" width="24.42578125" style="61" customWidth="1"/>
    <col min="13571" max="13571" width="16.28515625" style="61" customWidth="1"/>
    <col min="13572" max="13572" width="13.5703125" style="61" customWidth="1"/>
    <col min="13573" max="13573" width="18.85546875" style="61" customWidth="1"/>
    <col min="13574" max="13574" width="15.85546875" style="61" customWidth="1"/>
    <col min="13575" max="13575" width="16.5703125" style="61" customWidth="1"/>
    <col min="13576" max="13576" width="14.28515625" style="61" customWidth="1"/>
    <col min="13577" max="13577" width="22.85546875" style="61" customWidth="1"/>
    <col min="13578" max="13578" width="14" style="61" customWidth="1"/>
    <col min="13579" max="13579" width="15.5703125" style="61" customWidth="1"/>
    <col min="13580" max="13824" width="9.140625" style="61"/>
    <col min="13825" max="13825" width="7.28515625" style="61" customWidth="1"/>
    <col min="13826" max="13826" width="24.42578125" style="61" customWidth="1"/>
    <col min="13827" max="13827" width="16.28515625" style="61" customWidth="1"/>
    <col min="13828" max="13828" width="13.5703125" style="61" customWidth="1"/>
    <col min="13829" max="13829" width="18.85546875" style="61" customWidth="1"/>
    <col min="13830" max="13830" width="15.85546875" style="61" customWidth="1"/>
    <col min="13831" max="13831" width="16.5703125" style="61" customWidth="1"/>
    <col min="13832" max="13832" width="14.28515625" style="61" customWidth="1"/>
    <col min="13833" max="13833" width="22.85546875" style="61" customWidth="1"/>
    <col min="13834" max="13834" width="14" style="61" customWidth="1"/>
    <col min="13835" max="13835" width="15.5703125" style="61" customWidth="1"/>
    <col min="13836" max="14080" width="9.140625" style="61"/>
    <col min="14081" max="14081" width="7.28515625" style="61" customWidth="1"/>
    <col min="14082" max="14082" width="24.42578125" style="61" customWidth="1"/>
    <col min="14083" max="14083" width="16.28515625" style="61" customWidth="1"/>
    <col min="14084" max="14084" width="13.5703125" style="61" customWidth="1"/>
    <col min="14085" max="14085" width="18.85546875" style="61" customWidth="1"/>
    <col min="14086" max="14086" width="15.85546875" style="61" customWidth="1"/>
    <col min="14087" max="14087" width="16.5703125" style="61" customWidth="1"/>
    <col min="14088" max="14088" width="14.28515625" style="61" customWidth="1"/>
    <col min="14089" max="14089" width="22.85546875" style="61" customWidth="1"/>
    <col min="14090" max="14090" width="14" style="61" customWidth="1"/>
    <col min="14091" max="14091" width="15.5703125" style="61" customWidth="1"/>
    <col min="14092" max="14336" width="9.140625" style="61"/>
    <col min="14337" max="14337" width="7.28515625" style="61" customWidth="1"/>
    <col min="14338" max="14338" width="24.42578125" style="61" customWidth="1"/>
    <col min="14339" max="14339" width="16.28515625" style="61" customWidth="1"/>
    <col min="14340" max="14340" width="13.5703125" style="61" customWidth="1"/>
    <col min="14341" max="14341" width="18.85546875" style="61" customWidth="1"/>
    <col min="14342" max="14342" width="15.85546875" style="61" customWidth="1"/>
    <col min="14343" max="14343" width="16.5703125" style="61" customWidth="1"/>
    <col min="14344" max="14344" width="14.28515625" style="61" customWidth="1"/>
    <col min="14345" max="14345" width="22.85546875" style="61" customWidth="1"/>
    <col min="14346" max="14346" width="14" style="61" customWidth="1"/>
    <col min="14347" max="14347" width="15.5703125" style="61" customWidth="1"/>
    <col min="14348" max="14592" width="9.140625" style="61"/>
    <col min="14593" max="14593" width="7.28515625" style="61" customWidth="1"/>
    <col min="14594" max="14594" width="24.42578125" style="61" customWidth="1"/>
    <col min="14595" max="14595" width="16.28515625" style="61" customWidth="1"/>
    <col min="14596" max="14596" width="13.5703125" style="61" customWidth="1"/>
    <col min="14597" max="14597" width="18.85546875" style="61" customWidth="1"/>
    <col min="14598" max="14598" width="15.85546875" style="61" customWidth="1"/>
    <col min="14599" max="14599" width="16.5703125" style="61" customWidth="1"/>
    <col min="14600" max="14600" width="14.28515625" style="61" customWidth="1"/>
    <col min="14601" max="14601" width="22.85546875" style="61" customWidth="1"/>
    <col min="14602" max="14602" width="14" style="61" customWidth="1"/>
    <col min="14603" max="14603" width="15.5703125" style="61" customWidth="1"/>
    <col min="14604" max="14848" width="9.140625" style="61"/>
    <col min="14849" max="14849" width="7.28515625" style="61" customWidth="1"/>
    <col min="14850" max="14850" width="24.42578125" style="61" customWidth="1"/>
    <col min="14851" max="14851" width="16.28515625" style="61" customWidth="1"/>
    <col min="14852" max="14852" width="13.5703125" style="61" customWidth="1"/>
    <col min="14853" max="14853" width="18.85546875" style="61" customWidth="1"/>
    <col min="14854" max="14854" width="15.85546875" style="61" customWidth="1"/>
    <col min="14855" max="14855" width="16.5703125" style="61" customWidth="1"/>
    <col min="14856" max="14856" width="14.28515625" style="61" customWidth="1"/>
    <col min="14857" max="14857" width="22.85546875" style="61" customWidth="1"/>
    <col min="14858" max="14858" width="14" style="61" customWidth="1"/>
    <col min="14859" max="14859" width="15.5703125" style="61" customWidth="1"/>
    <col min="14860" max="15104" width="9.140625" style="61"/>
    <col min="15105" max="15105" width="7.28515625" style="61" customWidth="1"/>
    <col min="15106" max="15106" width="24.42578125" style="61" customWidth="1"/>
    <col min="15107" max="15107" width="16.28515625" style="61" customWidth="1"/>
    <col min="15108" max="15108" width="13.5703125" style="61" customWidth="1"/>
    <col min="15109" max="15109" width="18.85546875" style="61" customWidth="1"/>
    <col min="15110" max="15110" width="15.85546875" style="61" customWidth="1"/>
    <col min="15111" max="15111" width="16.5703125" style="61" customWidth="1"/>
    <col min="15112" max="15112" width="14.28515625" style="61" customWidth="1"/>
    <col min="15113" max="15113" width="22.85546875" style="61" customWidth="1"/>
    <col min="15114" max="15114" width="14" style="61" customWidth="1"/>
    <col min="15115" max="15115" width="15.5703125" style="61" customWidth="1"/>
    <col min="15116" max="15360" width="9.140625" style="61"/>
    <col min="15361" max="15361" width="7.28515625" style="61" customWidth="1"/>
    <col min="15362" max="15362" width="24.42578125" style="61" customWidth="1"/>
    <col min="15363" max="15363" width="16.28515625" style="61" customWidth="1"/>
    <col min="15364" max="15364" width="13.5703125" style="61" customWidth="1"/>
    <col min="15365" max="15365" width="18.85546875" style="61" customWidth="1"/>
    <col min="15366" max="15366" width="15.85546875" style="61" customWidth="1"/>
    <col min="15367" max="15367" width="16.5703125" style="61" customWidth="1"/>
    <col min="15368" max="15368" width="14.28515625" style="61" customWidth="1"/>
    <col min="15369" max="15369" width="22.85546875" style="61" customWidth="1"/>
    <col min="15370" max="15370" width="14" style="61" customWidth="1"/>
    <col min="15371" max="15371" width="15.5703125" style="61" customWidth="1"/>
    <col min="15372" max="15616" width="9.140625" style="61"/>
    <col min="15617" max="15617" width="7.28515625" style="61" customWidth="1"/>
    <col min="15618" max="15618" width="24.42578125" style="61" customWidth="1"/>
    <col min="15619" max="15619" width="16.28515625" style="61" customWidth="1"/>
    <col min="15620" max="15620" width="13.5703125" style="61" customWidth="1"/>
    <col min="15621" max="15621" width="18.85546875" style="61" customWidth="1"/>
    <col min="15622" max="15622" width="15.85546875" style="61" customWidth="1"/>
    <col min="15623" max="15623" width="16.5703125" style="61" customWidth="1"/>
    <col min="15624" max="15624" width="14.28515625" style="61" customWidth="1"/>
    <col min="15625" max="15625" width="22.85546875" style="61" customWidth="1"/>
    <col min="15626" max="15626" width="14" style="61" customWidth="1"/>
    <col min="15627" max="15627" width="15.5703125" style="61" customWidth="1"/>
    <col min="15628" max="15872" width="9.140625" style="61"/>
    <col min="15873" max="15873" width="7.28515625" style="61" customWidth="1"/>
    <col min="15874" max="15874" width="24.42578125" style="61" customWidth="1"/>
    <col min="15875" max="15875" width="16.28515625" style="61" customWidth="1"/>
    <col min="15876" max="15876" width="13.5703125" style="61" customWidth="1"/>
    <col min="15877" max="15877" width="18.85546875" style="61" customWidth="1"/>
    <col min="15878" max="15878" width="15.85546875" style="61" customWidth="1"/>
    <col min="15879" max="15879" width="16.5703125" style="61" customWidth="1"/>
    <col min="15880" max="15880" width="14.28515625" style="61" customWidth="1"/>
    <col min="15881" max="15881" width="22.85546875" style="61" customWidth="1"/>
    <col min="15882" max="15882" width="14" style="61" customWidth="1"/>
    <col min="15883" max="15883" width="15.5703125" style="61" customWidth="1"/>
    <col min="15884" max="16128" width="9.140625" style="61"/>
    <col min="16129" max="16129" width="7.28515625" style="61" customWidth="1"/>
    <col min="16130" max="16130" width="24.42578125" style="61" customWidth="1"/>
    <col min="16131" max="16131" width="16.28515625" style="61" customWidth="1"/>
    <col min="16132" max="16132" width="13.5703125" style="61" customWidth="1"/>
    <col min="16133" max="16133" width="18.85546875" style="61" customWidth="1"/>
    <col min="16134" max="16134" width="15.85546875" style="61" customWidth="1"/>
    <col min="16135" max="16135" width="16.5703125" style="61" customWidth="1"/>
    <col min="16136" max="16136" width="14.28515625" style="61" customWidth="1"/>
    <col min="16137" max="16137" width="22.85546875" style="61" customWidth="1"/>
    <col min="16138" max="16138" width="14" style="61" customWidth="1"/>
    <col min="16139" max="16139" width="15.5703125" style="61" customWidth="1"/>
    <col min="16140" max="16384" width="9.140625" style="61"/>
  </cols>
  <sheetData>
    <row r="1" spans="1:16" ht="18.75" customHeight="1" x14ac:dyDescent="0.25">
      <c r="K1" s="62"/>
      <c r="L1" s="62"/>
      <c r="M1" s="63" t="s">
        <v>0</v>
      </c>
      <c r="N1" s="63"/>
      <c r="O1" s="63"/>
    </row>
    <row r="2" spans="1:16" ht="20.25" customHeight="1" x14ac:dyDescent="0.25">
      <c r="A2" s="64"/>
      <c r="B2" s="64"/>
      <c r="C2" s="64"/>
      <c r="D2" s="64"/>
      <c r="E2" s="64"/>
      <c r="F2" s="64"/>
      <c r="G2" s="64"/>
      <c r="H2" s="65"/>
      <c r="I2" s="65"/>
      <c r="K2" s="66"/>
      <c r="L2" s="66"/>
      <c r="M2" s="67" t="s">
        <v>1</v>
      </c>
      <c r="N2" s="67"/>
      <c r="O2" s="67"/>
      <c r="P2" s="67"/>
    </row>
    <row r="3" spans="1:16" ht="61.5" customHeight="1" x14ac:dyDescent="0.25">
      <c r="A3" s="64"/>
      <c r="B3" s="68" t="s">
        <v>217</v>
      </c>
      <c r="C3" s="69"/>
      <c r="D3" s="69"/>
      <c r="E3" s="69"/>
      <c r="F3" s="69"/>
      <c r="G3" s="69"/>
      <c r="H3" s="69"/>
      <c r="I3" s="69"/>
      <c r="J3" s="69"/>
      <c r="K3" s="64"/>
    </row>
    <row r="4" spans="1:16" ht="31.5" customHeight="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6" ht="33" customHeight="1" x14ac:dyDescent="0.25">
      <c r="A5" s="71" t="s">
        <v>4</v>
      </c>
      <c r="B5" s="71" t="s">
        <v>5</v>
      </c>
      <c r="C5" s="72" t="s">
        <v>6</v>
      </c>
      <c r="D5" s="72"/>
      <c r="E5" s="72"/>
      <c r="F5" s="72" t="s">
        <v>7</v>
      </c>
      <c r="G5" s="72" t="s">
        <v>8</v>
      </c>
      <c r="H5" s="72"/>
      <c r="I5" s="72"/>
      <c r="J5" s="72"/>
      <c r="K5" s="73" t="s">
        <v>9</v>
      </c>
    </row>
    <row r="6" spans="1:16" ht="158.25" customHeight="1" x14ac:dyDescent="0.25">
      <c r="A6" s="71"/>
      <c r="B6" s="71"/>
      <c r="C6" s="74" t="s">
        <v>10</v>
      </c>
      <c r="D6" s="74" t="s">
        <v>11</v>
      </c>
      <c r="E6" s="74" t="s">
        <v>12</v>
      </c>
      <c r="F6" s="72"/>
      <c r="G6" s="75" t="s">
        <v>13</v>
      </c>
      <c r="H6" s="74" t="s">
        <v>14</v>
      </c>
      <c r="I6" s="74" t="s">
        <v>15</v>
      </c>
      <c r="J6" s="74" t="s">
        <v>14</v>
      </c>
      <c r="K6" s="73"/>
    </row>
    <row r="7" spans="1:16" ht="31.5" x14ac:dyDescent="0.25">
      <c r="A7" s="76"/>
      <c r="B7" s="77" t="s">
        <v>218</v>
      </c>
      <c r="C7" s="78"/>
      <c r="D7" s="79">
        <f>43.7+33.5+27.4</f>
        <v>104.6</v>
      </c>
      <c r="E7" s="80" t="s">
        <v>61</v>
      </c>
      <c r="F7" s="81">
        <f>SUM(C7,D7)</f>
        <v>104.6</v>
      </c>
      <c r="G7" s="82">
        <v>2210</v>
      </c>
      <c r="H7" s="78">
        <f>38+0.4+10</f>
        <v>48.4</v>
      </c>
      <c r="I7" s="83" t="s">
        <v>219</v>
      </c>
      <c r="J7" s="78">
        <v>20.5</v>
      </c>
      <c r="K7" s="84"/>
    </row>
    <row r="8" spans="1:16" ht="47.25" x14ac:dyDescent="0.25">
      <c r="A8" s="76"/>
      <c r="B8" s="77" t="s">
        <v>63</v>
      </c>
      <c r="C8" s="78">
        <v>143</v>
      </c>
      <c r="D8" s="79">
        <v>0.8</v>
      </c>
      <c r="E8" s="80" t="s">
        <v>60</v>
      </c>
      <c r="F8" s="81">
        <f t="shared" ref="F8:F50" si="0">SUM(C8,D8)</f>
        <v>143.80000000000001</v>
      </c>
      <c r="G8" s="82">
        <v>2220</v>
      </c>
      <c r="H8" s="78">
        <f>6.7+35.2</f>
        <v>41.900000000000006</v>
      </c>
      <c r="I8" s="83" t="s">
        <v>220</v>
      </c>
      <c r="J8" s="78">
        <f>168.5</f>
        <v>168.5</v>
      </c>
      <c r="K8" s="84"/>
    </row>
    <row r="9" spans="1:16" ht="31.5" x14ac:dyDescent="0.25">
      <c r="A9" s="76"/>
      <c r="B9" s="77"/>
      <c r="C9" s="78"/>
      <c r="D9" s="79"/>
      <c r="E9" s="80" t="s">
        <v>221</v>
      </c>
      <c r="F9" s="81">
        <f t="shared" si="0"/>
        <v>0</v>
      </c>
      <c r="G9" s="82">
        <v>2240</v>
      </c>
      <c r="H9" s="78">
        <f>1+35.2+42.3+0.1</f>
        <v>78.599999999999994</v>
      </c>
      <c r="I9" s="83"/>
      <c r="J9" s="78">
        <v>78.599999999999994</v>
      </c>
      <c r="K9" s="84"/>
    </row>
    <row r="10" spans="1:16" ht="15.75" x14ac:dyDescent="0.25">
      <c r="A10" s="76"/>
      <c r="B10" s="77"/>
      <c r="C10" s="78"/>
      <c r="D10" s="79"/>
      <c r="E10" s="80" t="s">
        <v>222</v>
      </c>
      <c r="F10" s="81">
        <f t="shared" si="0"/>
        <v>0</v>
      </c>
      <c r="G10" s="82">
        <v>3110</v>
      </c>
      <c r="H10" s="78"/>
      <c r="I10" s="83" t="s">
        <v>223</v>
      </c>
      <c r="J10" s="78"/>
      <c r="K10" s="84"/>
    </row>
    <row r="11" spans="1:16" ht="15.75" x14ac:dyDescent="0.25">
      <c r="A11" s="76"/>
      <c r="B11" s="77"/>
      <c r="C11" s="78"/>
      <c r="D11" s="79">
        <v>4.2</v>
      </c>
      <c r="E11" s="80" t="s">
        <v>107</v>
      </c>
      <c r="F11" s="81">
        <f t="shared" si="0"/>
        <v>4.2</v>
      </c>
      <c r="G11" s="82"/>
      <c r="H11" s="78"/>
      <c r="I11" s="83" t="s">
        <v>224</v>
      </c>
      <c r="J11" s="78"/>
      <c r="K11" s="84"/>
    </row>
    <row r="12" spans="1:16" ht="31.5" x14ac:dyDescent="0.25">
      <c r="A12" s="76"/>
      <c r="B12" s="77" t="s">
        <v>225</v>
      </c>
      <c r="C12" s="78"/>
      <c r="D12" s="79">
        <v>2.8</v>
      </c>
      <c r="E12" s="80" t="s">
        <v>60</v>
      </c>
      <c r="F12" s="81">
        <f t="shared" si="0"/>
        <v>2.8</v>
      </c>
      <c r="G12" s="82"/>
      <c r="H12" s="78"/>
      <c r="I12" s="83" t="s">
        <v>53</v>
      </c>
      <c r="J12" s="78"/>
      <c r="K12" s="84"/>
    </row>
    <row r="13" spans="1:16" ht="15.75" x14ac:dyDescent="0.25">
      <c r="A13" s="76"/>
      <c r="B13" s="77" t="s">
        <v>226</v>
      </c>
      <c r="C13" s="78"/>
      <c r="D13" s="79">
        <f>270.2-156.9</f>
        <v>113.29999999999998</v>
      </c>
      <c r="E13" s="80" t="s">
        <v>107</v>
      </c>
      <c r="F13" s="81">
        <f t="shared" si="0"/>
        <v>113.29999999999998</v>
      </c>
      <c r="G13" s="82"/>
      <c r="H13" s="78"/>
      <c r="I13" s="83" t="s">
        <v>106</v>
      </c>
      <c r="J13" s="78"/>
      <c r="K13" s="84"/>
    </row>
    <row r="14" spans="1:16" ht="31.5" x14ac:dyDescent="0.25">
      <c r="A14" s="76"/>
      <c r="B14" s="77" t="s">
        <v>225</v>
      </c>
      <c r="C14" s="78"/>
      <c r="D14" s="79">
        <v>3</v>
      </c>
      <c r="E14" s="80" t="s">
        <v>61</v>
      </c>
      <c r="F14" s="81">
        <f t="shared" si="0"/>
        <v>3</v>
      </c>
      <c r="G14" s="82"/>
      <c r="H14" s="78"/>
      <c r="I14" s="83" t="s">
        <v>227</v>
      </c>
      <c r="J14" s="78"/>
      <c r="K14" s="84"/>
    </row>
    <row r="15" spans="1:16" ht="31.5" x14ac:dyDescent="0.25">
      <c r="A15" s="85"/>
      <c r="B15" s="77" t="s">
        <v>228</v>
      </c>
      <c r="C15" s="78"/>
      <c r="D15" s="78">
        <v>10.8</v>
      </c>
      <c r="E15" s="80" t="s">
        <v>61</v>
      </c>
      <c r="F15" s="81">
        <f t="shared" si="0"/>
        <v>10.8</v>
      </c>
      <c r="G15" s="82"/>
      <c r="H15" s="78"/>
      <c r="I15" s="83" t="s">
        <v>229</v>
      </c>
      <c r="J15" s="78"/>
      <c r="K15" s="84"/>
    </row>
    <row r="16" spans="1:16" ht="15" customHeight="1" x14ac:dyDescent="0.25">
      <c r="A16" s="85"/>
      <c r="B16" s="77"/>
      <c r="C16" s="78"/>
      <c r="D16" s="78"/>
      <c r="E16" s="80" t="s">
        <v>107</v>
      </c>
      <c r="F16" s="81">
        <f t="shared" si="0"/>
        <v>0</v>
      </c>
      <c r="G16" s="82"/>
      <c r="H16" s="78"/>
      <c r="I16" s="83"/>
      <c r="J16" s="78"/>
      <c r="K16" s="84"/>
    </row>
    <row r="17" spans="1:11" ht="31.5" x14ac:dyDescent="0.25">
      <c r="A17" s="76"/>
      <c r="B17" s="77" t="s">
        <v>230</v>
      </c>
      <c r="C17" s="78"/>
      <c r="D17" s="78">
        <v>8.1999999999999993</v>
      </c>
      <c r="E17" s="80" t="s">
        <v>231</v>
      </c>
      <c r="F17" s="81">
        <f t="shared" si="0"/>
        <v>8.1999999999999993</v>
      </c>
      <c r="G17" s="85"/>
      <c r="H17" s="86"/>
      <c r="I17" s="80"/>
      <c r="J17" s="78"/>
      <c r="K17" s="84"/>
    </row>
    <row r="18" spans="1:11" ht="15.75" x14ac:dyDescent="0.25">
      <c r="A18" s="76"/>
      <c r="B18" s="77" t="s">
        <v>232</v>
      </c>
      <c r="C18" s="78"/>
      <c r="D18" s="78">
        <v>395.7</v>
      </c>
      <c r="E18" s="80" t="s">
        <v>61</v>
      </c>
      <c r="F18" s="81">
        <f t="shared" si="0"/>
        <v>395.7</v>
      </c>
      <c r="G18" s="82"/>
      <c r="H18" s="78"/>
      <c r="I18" s="80"/>
      <c r="J18" s="78"/>
      <c r="K18" s="84"/>
    </row>
    <row r="19" spans="1:11" ht="15.75" x14ac:dyDescent="0.25">
      <c r="A19" s="76"/>
      <c r="B19" s="77" t="s">
        <v>233</v>
      </c>
      <c r="C19" s="78"/>
      <c r="D19" s="78">
        <v>13</v>
      </c>
      <c r="E19" s="80" t="s">
        <v>61</v>
      </c>
      <c r="F19" s="81">
        <f t="shared" si="0"/>
        <v>13</v>
      </c>
      <c r="G19" s="82"/>
      <c r="H19" s="78"/>
      <c r="I19" s="80"/>
      <c r="J19" s="78"/>
      <c r="K19" s="84"/>
    </row>
    <row r="20" spans="1:11" ht="31.5" x14ac:dyDescent="0.25">
      <c r="A20" s="76"/>
      <c r="B20" s="77" t="s">
        <v>234</v>
      </c>
      <c r="C20" s="78"/>
      <c r="D20" s="78">
        <v>2.2999999999999998</v>
      </c>
      <c r="E20" s="80" t="s">
        <v>222</v>
      </c>
      <c r="F20" s="81">
        <f t="shared" si="0"/>
        <v>2.2999999999999998</v>
      </c>
      <c r="G20" s="82"/>
      <c r="H20" s="78"/>
      <c r="I20" s="80"/>
      <c r="J20" s="78"/>
      <c r="K20" s="84"/>
    </row>
    <row r="21" spans="1:11" ht="31.5" x14ac:dyDescent="0.25">
      <c r="A21" s="76"/>
      <c r="B21" s="80" t="s">
        <v>235</v>
      </c>
      <c r="C21" s="78"/>
      <c r="D21" s="78">
        <v>16.100000000000001</v>
      </c>
      <c r="E21" s="80" t="s">
        <v>106</v>
      </c>
      <c r="F21" s="81">
        <f t="shared" si="0"/>
        <v>16.100000000000001</v>
      </c>
      <c r="G21" s="82"/>
      <c r="H21" s="78"/>
      <c r="I21" s="80"/>
      <c r="J21" s="78"/>
      <c r="K21" s="84"/>
    </row>
    <row r="22" spans="1:11" ht="15.75" x14ac:dyDescent="0.25">
      <c r="A22" s="76"/>
      <c r="B22" s="80" t="s">
        <v>236</v>
      </c>
      <c r="C22" s="78"/>
      <c r="D22" s="78">
        <v>22.5</v>
      </c>
      <c r="E22" s="80" t="s">
        <v>107</v>
      </c>
      <c r="F22" s="81">
        <f t="shared" si="0"/>
        <v>22.5</v>
      </c>
      <c r="G22" s="82"/>
      <c r="H22" s="78"/>
      <c r="I22" s="80"/>
      <c r="J22" s="78"/>
      <c r="K22" s="84"/>
    </row>
    <row r="23" spans="1:11" ht="15.75" x14ac:dyDescent="0.25">
      <c r="A23" s="76"/>
      <c r="B23" s="77"/>
      <c r="C23" s="78"/>
      <c r="D23" s="78"/>
      <c r="E23" s="80"/>
      <c r="F23" s="81">
        <f t="shared" si="0"/>
        <v>0</v>
      </c>
      <c r="G23" s="82"/>
      <c r="H23" s="78"/>
      <c r="I23" s="80"/>
      <c r="J23" s="78"/>
      <c r="K23" s="84"/>
    </row>
    <row r="24" spans="1:11" ht="15.75" x14ac:dyDescent="0.25">
      <c r="A24" s="76"/>
      <c r="B24" s="77"/>
      <c r="C24" s="78"/>
      <c r="D24" s="78"/>
      <c r="E24" s="80"/>
      <c r="F24" s="81">
        <f t="shared" si="0"/>
        <v>0</v>
      </c>
      <c r="G24" s="82"/>
      <c r="H24" s="78"/>
      <c r="I24" s="80"/>
      <c r="J24" s="78"/>
      <c r="K24" s="84"/>
    </row>
    <row r="25" spans="1:11" ht="15.75" x14ac:dyDescent="0.25">
      <c r="A25" s="85"/>
      <c r="B25" s="77"/>
      <c r="C25" s="78"/>
      <c r="D25" s="78"/>
      <c r="E25" s="80"/>
      <c r="F25" s="81">
        <f t="shared" si="0"/>
        <v>0</v>
      </c>
      <c r="G25" s="82"/>
      <c r="H25" s="78"/>
      <c r="I25" s="80"/>
      <c r="J25" s="78"/>
      <c r="K25" s="84"/>
    </row>
    <row r="26" spans="1:11" ht="15.75" x14ac:dyDescent="0.25">
      <c r="A26" s="85"/>
      <c r="B26" s="77"/>
      <c r="C26" s="78"/>
      <c r="D26" s="78"/>
      <c r="E26" s="80"/>
      <c r="F26" s="81">
        <f t="shared" si="0"/>
        <v>0</v>
      </c>
      <c r="G26" s="82"/>
      <c r="H26" s="78"/>
      <c r="I26" s="80"/>
      <c r="J26" s="78"/>
      <c r="K26" s="84"/>
    </row>
    <row r="27" spans="1:11" ht="15.75" x14ac:dyDescent="0.25">
      <c r="A27" s="76"/>
      <c r="B27" s="77"/>
      <c r="C27" s="78"/>
      <c r="D27" s="78"/>
      <c r="E27" s="80"/>
      <c r="F27" s="81">
        <f t="shared" si="0"/>
        <v>0</v>
      </c>
      <c r="G27" s="82"/>
      <c r="H27" s="78"/>
      <c r="I27" s="80"/>
      <c r="J27" s="78"/>
      <c r="K27" s="84"/>
    </row>
    <row r="28" spans="1:11" ht="15.75" x14ac:dyDescent="0.25">
      <c r="A28" s="76"/>
      <c r="B28" s="77"/>
      <c r="C28" s="78"/>
      <c r="D28" s="78"/>
      <c r="E28" s="80"/>
      <c r="F28" s="81">
        <f t="shared" si="0"/>
        <v>0</v>
      </c>
      <c r="G28" s="82"/>
      <c r="H28" s="78"/>
      <c r="I28" s="80"/>
      <c r="J28" s="78"/>
      <c r="K28" s="84"/>
    </row>
    <row r="29" spans="1:11" ht="15.75" x14ac:dyDescent="0.25">
      <c r="A29" s="76"/>
      <c r="B29" s="77"/>
      <c r="C29" s="78"/>
      <c r="D29" s="78"/>
      <c r="E29" s="80"/>
      <c r="F29" s="81">
        <f t="shared" si="0"/>
        <v>0</v>
      </c>
      <c r="G29" s="82"/>
      <c r="H29" s="78"/>
      <c r="I29" s="80"/>
      <c r="J29" s="78"/>
      <c r="K29" s="84"/>
    </row>
    <row r="30" spans="1:11" ht="15.75" x14ac:dyDescent="0.25">
      <c r="A30" s="76"/>
      <c r="B30" s="77"/>
      <c r="C30" s="78"/>
      <c r="D30" s="78"/>
      <c r="E30" s="80"/>
      <c r="F30" s="81">
        <f t="shared" si="0"/>
        <v>0</v>
      </c>
      <c r="G30" s="82"/>
      <c r="H30" s="78"/>
      <c r="I30" s="80"/>
      <c r="J30" s="78"/>
      <c r="K30" s="84"/>
    </row>
    <row r="31" spans="1:11" ht="15.75" x14ac:dyDescent="0.25">
      <c r="A31" s="76"/>
      <c r="B31" s="77"/>
      <c r="C31" s="78"/>
      <c r="D31" s="78"/>
      <c r="E31" s="80"/>
      <c r="F31" s="81">
        <f t="shared" si="0"/>
        <v>0</v>
      </c>
      <c r="G31" s="82"/>
      <c r="H31" s="78"/>
      <c r="I31" s="80"/>
      <c r="J31" s="78"/>
      <c r="K31" s="84"/>
    </row>
    <row r="32" spans="1:11" ht="15.75" x14ac:dyDescent="0.25">
      <c r="A32" s="76"/>
      <c r="B32" s="77"/>
      <c r="C32" s="78"/>
      <c r="D32" s="78"/>
      <c r="E32" s="80"/>
      <c r="F32" s="81">
        <f t="shared" si="0"/>
        <v>0</v>
      </c>
      <c r="G32" s="82"/>
      <c r="H32" s="78"/>
      <c r="I32" s="80"/>
      <c r="J32" s="78"/>
      <c r="K32" s="84"/>
    </row>
    <row r="33" spans="1:11" ht="15.75" x14ac:dyDescent="0.25">
      <c r="A33" s="76"/>
      <c r="B33" s="77"/>
      <c r="C33" s="78"/>
      <c r="D33" s="78"/>
      <c r="E33" s="80"/>
      <c r="F33" s="81">
        <f t="shared" si="0"/>
        <v>0</v>
      </c>
      <c r="G33" s="82"/>
      <c r="H33" s="78"/>
      <c r="I33" s="80"/>
      <c r="J33" s="78"/>
      <c r="K33" s="84"/>
    </row>
    <row r="34" spans="1:11" ht="15.75" x14ac:dyDescent="0.25">
      <c r="A34" s="76"/>
      <c r="B34" s="77"/>
      <c r="C34" s="78"/>
      <c r="D34" s="78"/>
      <c r="E34" s="80"/>
      <c r="F34" s="81">
        <f t="shared" si="0"/>
        <v>0</v>
      </c>
      <c r="G34" s="82"/>
      <c r="H34" s="78"/>
      <c r="I34" s="80"/>
      <c r="J34" s="78"/>
      <c r="K34" s="84"/>
    </row>
    <row r="35" spans="1:11" ht="15.75" x14ac:dyDescent="0.25">
      <c r="A35" s="85"/>
      <c r="B35" s="77"/>
      <c r="C35" s="78"/>
      <c r="D35" s="78"/>
      <c r="E35" s="80"/>
      <c r="F35" s="81">
        <f t="shared" si="0"/>
        <v>0</v>
      </c>
      <c r="G35" s="82"/>
      <c r="H35" s="78"/>
      <c r="I35" s="80"/>
      <c r="J35" s="78"/>
      <c r="K35" s="84"/>
    </row>
    <row r="36" spans="1:11" ht="15.75" x14ac:dyDescent="0.25">
      <c r="A36" s="85"/>
      <c r="B36" s="77"/>
      <c r="C36" s="78"/>
      <c r="D36" s="78"/>
      <c r="E36" s="80"/>
      <c r="F36" s="81">
        <f t="shared" si="0"/>
        <v>0</v>
      </c>
      <c r="G36" s="82"/>
      <c r="H36" s="78"/>
      <c r="I36" s="80"/>
      <c r="J36" s="78"/>
      <c r="K36" s="84"/>
    </row>
    <row r="37" spans="1:11" ht="15.75" x14ac:dyDescent="0.25">
      <c r="A37" s="76"/>
      <c r="B37" s="80"/>
      <c r="C37" s="78"/>
      <c r="D37" s="78"/>
      <c r="E37" s="80"/>
      <c r="F37" s="81">
        <f t="shared" si="0"/>
        <v>0</v>
      </c>
      <c r="G37" s="82"/>
      <c r="H37" s="78"/>
      <c r="I37" s="80"/>
      <c r="J37" s="78"/>
      <c r="K37" s="84"/>
    </row>
    <row r="38" spans="1:11" ht="15.75" x14ac:dyDescent="0.25">
      <c r="A38" s="76"/>
      <c r="B38" s="80"/>
      <c r="C38" s="78"/>
      <c r="D38" s="78"/>
      <c r="E38" s="80"/>
      <c r="F38" s="81">
        <f t="shared" si="0"/>
        <v>0</v>
      </c>
      <c r="G38" s="82"/>
      <c r="H38" s="78"/>
      <c r="I38" s="80"/>
      <c r="J38" s="78"/>
      <c r="K38" s="84"/>
    </row>
    <row r="39" spans="1:11" ht="15.75" x14ac:dyDescent="0.25">
      <c r="A39" s="76"/>
      <c r="B39" s="80"/>
      <c r="C39" s="78"/>
      <c r="D39" s="78"/>
      <c r="E39" s="80"/>
      <c r="F39" s="81">
        <f t="shared" si="0"/>
        <v>0</v>
      </c>
      <c r="G39" s="82"/>
      <c r="H39" s="78"/>
      <c r="I39" s="80"/>
      <c r="J39" s="78"/>
      <c r="K39" s="84"/>
    </row>
    <row r="40" spans="1:11" ht="15.75" x14ac:dyDescent="0.25">
      <c r="A40" s="76"/>
      <c r="B40" s="80"/>
      <c r="C40" s="78"/>
      <c r="D40" s="78"/>
      <c r="E40" s="80"/>
      <c r="F40" s="81">
        <f t="shared" si="0"/>
        <v>0</v>
      </c>
      <c r="G40" s="82"/>
      <c r="H40" s="78"/>
      <c r="I40" s="80"/>
      <c r="J40" s="78"/>
      <c r="K40" s="84"/>
    </row>
    <row r="41" spans="1:11" ht="15.75" x14ac:dyDescent="0.25">
      <c r="A41" s="76"/>
      <c r="B41" s="80"/>
      <c r="C41" s="78"/>
      <c r="D41" s="78"/>
      <c r="E41" s="80"/>
      <c r="F41" s="81">
        <f t="shared" si="0"/>
        <v>0</v>
      </c>
      <c r="G41" s="82"/>
      <c r="H41" s="78"/>
      <c r="I41" s="80"/>
      <c r="J41" s="78"/>
      <c r="K41" s="84"/>
    </row>
    <row r="42" spans="1:11" ht="15.75" x14ac:dyDescent="0.25">
      <c r="A42" s="76"/>
      <c r="B42" s="80"/>
      <c r="C42" s="78"/>
      <c r="D42" s="78"/>
      <c r="E42" s="80"/>
      <c r="F42" s="81">
        <f t="shared" si="0"/>
        <v>0</v>
      </c>
      <c r="G42" s="82"/>
      <c r="H42" s="78"/>
      <c r="I42" s="80"/>
      <c r="J42" s="78"/>
      <c r="K42" s="84"/>
    </row>
    <row r="43" spans="1:11" ht="15.75" x14ac:dyDescent="0.25">
      <c r="A43" s="76"/>
      <c r="B43" s="80"/>
      <c r="C43" s="78"/>
      <c r="D43" s="78"/>
      <c r="E43" s="80"/>
      <c r="F43" s="81">
        <f t="shared" si="0"/>
        <v>0</v>
      </c>
      <c r="G43" s="82"/>
      <c r="H43" s="78"/>
      <c r="I43" s="80"/>
      <c r="J43" s="78"/>
      <c r="K43" s="84"/>
    </row>
    <row r="44" spans="1:11" ht="15.75" x14ac:dyDescent="0.25">
      <c r="A44" s="76"/>
      <c r="B44" s="80"/>
      <c r="C44" s="78"/>
      <c r="D44" s="78"/>
      <c r="E44" s="80"/>
      <c r="F44" s="81">
        <f t="shared" si="0"/>
        <v>0</v>
      </c>
      <c r="G44" s="82"/>
      <c r="H44" s="78"/>
      <c r="I44" s="80"/>
      <c r="J44" s="78"/>
      <c r="K44" s="84"/>
    </row>
    <row r="45" spans="1:11" ht="15.75" x14ac:dyDescent="0.25">
      <c r="A45" s="85"/>
      <c r="B45" s="80"/>
      <c r="C45" s="78"/>
      <c r="D45" s="78"/>
      <c r="E45" s="80"/>
      <c r="F45" s="81">
        <f t="shared" si="0"/>
        <v>0</v>
      </c>
      <c r="G45" s="82"/>
      <c r="H45" s="78"/>
      <c r="I45" s="80"/>
      <c r="J45" s="78"/>
      <c r="K45" s="84"/>
    </row>
    <row r="46" spans="1:11" ht="15.75" x14ac:dyDescent="0.25">
      <c r="A46" s="85"/>
      <c r="B46" s="80"/>
      <c r="C46" s="78"/>
      <c r="D46" s="78"/>
      <c r="E46" s="80"/>
      <c r="F46" s="81">
        <f t="shared" si="0"/>
        <v>0</v>
      </c>
      <c r="G46" s="82"/>
      <c r="H46" s="78"/>
      <c r="I46" s="80"/>
      <c r="J46" s="78"/>
      <c r="K46" s="84"/>
    </row>
    <row r="47" spans="1:11" ht="15.75" x14ac:dyDescent="0.25">
      <c r="A47" s="87"/>
      <c r="B47" s="88"/>
      <c r="C47" s="89"/>
      <c r="D47" s="89"/>
      <c r="E47" s="90"/>
      <c r="F47" s="81">
        <f t="shared" si="0"/>
        <v>0</v>
      </c>
      <c r="G47" s="88"/>
      <c r="H47" s="89"/>
      <c r="I47" s="90"/>
      <c r="J47" s="89"/>
      <c r="K47" s="84"/>
    </row>
    <row r="48" spans="1:11" ht="15.75" x14ac:dyDescent="0.25">
      <c r="A48" s="87"/>
      <c r="B48" s="88"/>
      <c r="C48" s="89"/>
      <c r="D48" s="89"/>
      <c r="E48" s="90"/>
      <c r="F48" s="81">
        <f t="shared" si="0"/>
        <v>0</v>
      </c>
      <c r="G48" s="88"/>
      <c r="H48" s="89"/>
      <c r="I48" s="90"/>
      <c r="J48" s="89"/>
      <c r="K48" s="84"/>
    </row>
    <row r="49" spans="1:11" ht="15.75" x14ac:dyDescent="0.25">
      <c r="A49" s="87"/>
      <c r="B49" s="88"/>
      <c r="C49" s="89"/>
      <c r="D49" s="89"/>
      <c r="E49" s="90"/>
      <c r="F49" s="81">
        <f t="shared" si="0"/>
        <v>0</v>
      </c>
      <c r="G49" s="88"/>
      <c r="H49" s="89"/>
      <c r="I49" s="90"/>
      <c r="J49" s="89"/>
      <c r="K49" s="84"/>
    </row>
    <row r="50" spans="1:11" ht="15.75" x14ac:dyDescent="0.25">
      <c r="A50" s="88"/>
      <c r="B50" s="91" t="s">
        <v>54</v>
      </c>
      <c r="C50" s="92">
        <f>SUM(C7:C49)</f>
        <v>143</v>
      </c>
      <c r="D50" s="92">
        <f>SUM(D7:D49)</f>
        <v>697.3</v>
      </c>
      <c r="E50" s="93"/>
      <c r="F50" s="94">
        <f t="shared" si="0"/>
        <v>840.3</v>
      </c>
      <c r="G50" s="95"/>
      <c r="H50" s="92">
        <f>SUM(H7:H49)</f>
        <v>168.9</v>
      </c>
      <c r="I50" s="93"/>
      <c r="J50" s="92">
        <f>SUM(J7:J49)</f>
        <v>267.60000000000002</v>
      </c>
      <c r="K50" s="96">
        <f>C50-H50</f>
        <v>-25.900000000000006</v>
      </c>
    </row>
    <row r="53" spans="1:11" ht="15.75" x14ac:dyDescent="0.25">
      <c r="B53" s="97" t="s">
        <v>55</v>
      </c>
      <c r="F53" s="34"/>
      <c r="G53" s="35" t="s">
        <v>237</v>
      </c>
      <c r="H53" s="98"/>
    </row>
    <row r="54" spans="1:11" x14ac:dyDescent="0.25">
      <c r="B54" s="97"/>
      <c r="F54" s="37" t="s">
        <v>56</v>
      </c>
      <c r="G54" s="38"/>
      <c r="H54" s="38"/>
    </row>
    <row r="55" spans="1:11" ht="15.75" x14ac:dyDescent="0.25">
      <c r="B55" s="97" t="s">
        <v>57</v>
      </c>
      <c r="F55" s="34"/>
      <c r="G55" s="35" t="s">
        <v>238</v>
      </c>
      <c r="H55" s="98"/>
    </row>
    <row r="56" spans="1:11" x14ac:dyDescent="0.25">
      <c r="F56" s="37" t="s">
        <v>56</v>
      </c>
      <c r="G56" s="38"/>
      <c r="H56" s="38"/>
    </row>
    <row r="59" spans="1:11" x14ac:dyDescent="0.25">
      <c r="B59" s="61" t="s">
        <v>239</v>
      </c>
      <c r="C59" s="61" t="s">
        <v>240</v>
      </c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75" zoomScaleNormal="153" workbookViewId="0">
      <selection activeCell="N12" sqref="N12"/>
    </sheetView>
  </sheetViews>
  <sheetFormatPr defaultColWidth="9" defaultRowHeight="15" x14ac:dyDescent="0.25"/>
  <cols>
    <col min="1" max="1" width="7.28515625" style="61" customWidth="1"/>
    <col min="2" max="2" width="24.42578125" style="61" customWidth="1"/>
    <col min="3" max="3" width="16.28515625" style="61" customWidth="1"/>
    <col min="4" max="4" width="13.5703125" style="61" customWidth="1"/>
    <col min="5" max="5" width="18.85546875" style="61" customWidth="1"/>
    <col min="6" max="6" width="15.85546875" style="61" customWidth="1"/>
    <col min="7" max="7" width="16.5703125" style="61" customWidth="1"/>
    <col min="8" max="8" width="14.28515625" style="61" customWidth="1"/>
    <col min="9" max="9" width="22.85546875" style="61" customWidth="1"/>
    <col min="10" max="10" width="14" style="61" customWidth="1"/>
    <col min="11" max="11" width="15.5703125" style="61" customWidth="1"/>
    <col min="12" max="256" width="9" style="61"/>
    <col min="257" max="257" width="7.28515625" style="61" customWidth="1"/>
    <col min="258" max="258" width="24.42578125" style="61" customWidth="1"/>
    <col min="259" max="259" width="16.28515625" style="61" customWidth="1"/>
    <col min="260" max="260" width="13.5703125" style="61" customWidth="1"/>
    <col min="261" max="261" width="18.85546875" style="61" customWidth="1"/>
    <col min="262" max="262" width="15.85546875" style="61" customWidth="1"/>
    <col min="263" max="263" width="16.5703125" style="61" customWidth="1"/>
    <col min="264" max="264" width="14.28515625" style="61" customWidth="1"/>
    <col min="265" max="265" width="22.85546875" style="61" customWidth="1"/>
    <col min="266" max="266" width="14" style="61" customWidth="1"/>
    <col min="267" max="267" width="15.5703125" style="61" customWidth="1"/>
    <col min="268" max="512" width="9" style="61"/>
    <col min="513" max="513" width="7.28515625" style="61" customWidth="1"/>
    <col min="514" max="514" width="24.42578125" style="61" customWidth="1"/>
    <col min="515" max="515" width="16.28515625" style="61" customWidth="1"/>
    <col min="516" max="516" width="13.5703125" style="61" customWidth="1"/>
    <col min="517" max="517" width="18.85546875" style="61" customWidth="1"/>
    <col min="518" max="518" width="15.85546875" style="61" customWidth="1"/>
    <col min="519" max="519" width="16.5703125" style="61" customWidth="1"/>
    <col min="520" max="520" width="14.28515625" style="61" customWidth="1"/>
    <col min="521" max="521" width="22.85546875" style="61" customWidth="1"/>
    <col min="522" max="522" width="14" style="61" customWidth="1"/>
    <col min="523" max="523" width="15.5703125" style="61" customWidth="1"/>
    <col min="524" max="768" width="9" style="61"/>
    <col min="769" max="769" width="7.28515625" style="61" customWidth="1"/>
    <col min="770" max="770" width="24.42578125" style="61" customWidth="1"/>
    <col min="771" max="771" width="16.28515625" style="61" customWidth="1"/>
    <col min="772" max="772" width="13.5703125" style="61" customWidth="1"/>
    <col min="773" max="773" width="18.85546875" style="61" customWidth="1"/>
    <col min="774" max="774" width="15.85546875" style="61" customWidth="1"/>
    <col min="775" max="775" width="16.5703125" style="61" customWidth="1"/>
    <col min="776" max="776" width="14.28515625" style="61" customWidth="1"/>
    <col min="777" max="777" width="22.85546875" style="61" customWidth="1"/>
    <col min="778" max="778" width="14" style="61" customWidth="1"/>
    <col min="779" max="779" width="15.5703125" style="61" customWidth="1"/>
    <col min="780" max="1024" width="9" style="61"/>
    <col min="1025" max="1025" width="7.28515625" style="61" customWidth="1"/>
    <col min="1026" max="1026" width="24.42578125" style="61" customWidth="1"/>
    <col min="1027" max="1027" width="16.28515625" style="61" customWidth="1"/>
    <col min="1028" max="1028" width="13.5703125" style="61" customWidth="1"/>
    <col min="1029" max="1029" width="18.85546875" style="61" customWidth="1"/>
    <col min="1030" max="1030" width="15.85546875" style="61" customWidth="1"/>
    <col min="1031" max="1031" width="16.5703125" style="61" customWidth="1"/>
    <col min="1032" max="1032" width="14.28515625" style="61" customWidth="1"/>
    <col min="1033" max="1033" width="22.85546875" style="61" customWidth="1"/>
    <col min="1034" max="1034" width="14" style="61" customWidth="1"/>
    <col min="1035" max="1035" width="15.5703125" style="61" customWidth="1"/>
    <col min="1036" max="1280" width="9" style="61"/>
    <col min="1281" max="1281" width="7.28515625" style="61" customWidth="1"/>
    <col min="1282" max="1282" width="24.42578125" style="61" customWidth="1"/>
    <col min="1283" max="1283" width="16.28515625" style="61" customWidth="1"/>
    <col min="1284" max="1284" width="13.5703125" style="61" customWidth="1"/>
    <col min="1285" max="1285" width="18.85546875" style="61" customWidth="1"/>
    <col min="1286" max="1286" width="15.85546875" style="61" customWidth="1"/>
    <col min="1287" max="1287" width="16.5703125" style="61" customWidth="1"/>
    <col min="1288" max="1288" width="14.28515625" style="61" customWidth="1"/>
    <col min="1289" max="1289" width="22.85546875" style="61" customWidth="1"/>
    <col min="1290" max="1290" width="14" style="61" customWidth="1"/>
    <col min="1291" max="1291" width="15.5703125" style="61" customWidth="1"/>
    <col min="1292" max="1536" width="9" style="61"/>
    <col min="1537" max="1537" width="7.28515625" style="61" customWidth="1"/>
    <col min="1538" max="1538" width="24.42578125" style="61" customWidth="1"/>
    <col min="1539" max="1539" width="16.28515625" style="61" customWidth="1"/>
    <col min="1540" max="1540" width="13.5703125" style="61" customWidth="1"/>
    <col min="1541" max="1541" width="18.85546875" style="61" customWidth="1"/>
    <col min="1542" max="1542" width="15.85546875" style="61" customWidth="1"/>
    <col min="1543" max="1543" width="16.5703125" style="61" customWidth="1"/>
    <col min="1544" max="1544" width="14.28515625" style="61" customWidth="1"/>
    <col min="1545" max="1545" width="22.85546875" style="61" customWidth="1"/>
    <col min="1546" max="1546" width="14" style="61" customWidth="1"/>
    <col min="1547" max="1547" width="15.5703125" style="61" customWidth="1"/>
    <col min="1548" max="1792" width="9" style="61"/>
    <col min="1793" max="1793" width="7.28515625" style="61" customWidth="1"/>
    <col min="1794" max="1794" width="24.42578125" style="61" customWidth="1"/>
    <col min="1795" max="1795" width="16.28515625" style="61" customWidth="1"/>
    <col min="1796" max="1796" width="13.5703125" style="61" customWidth="1"/>
    <col min="1797" max="1797" width="18.85546875" style="61" customWidth="1"/>
    <col min="1798" max="1798" width="15.85546875" style="61" customWidth="1"/>
    <col min="1799" max="1799" width="16.5703125" style="61" customWidth="1"/>
    <col min="1800" max="1800" width="14.28515625" style="61" customWidth="1"/>
    <col min="1801" max="1801" width="22.85546875" style="61" customWidth="1"/>
    <col min="1802" max="1802" width="14" style="61" customWidth="1"/>
    <col min="1803" max="1803" width="15.5703125" style="61" customWidth="1"/>
    <col min="1804" max="2048" width="9" style="61"/>
    <col min="2049" max="2049" width="7.28515625" style="61" customWidth="1"/>
    <col min="2050" max="2050" width="24.42578125" style="61" customWidth="1"/>
    <col min="2051" max="2051" width="16.28515625" style="61" customWidth="1"/>
    <col min="2052" max="2052" width="13.5703125" style="61" customWidth="1"/>
    <col min="2053" max="2053" width="18.85546875" style="61" customWidth="1"/>
    <col min="2054" max="2054" width="15.85546875" style="61" customWidth="1"/>
    <col min="2055" max="2055" width="16.5703125" style="61" customWidth="1"/>
    <col min="2056" max="2056" width="14.28515625" style="61" customWidth="1"/>
    <col min="2057" max="2057" width="22.85546875" style="61" customWidth="1"/>
    <col min="2058" max="2058" width="14" style="61" customWidth="1"/>
    <col min="2059" max="2059" width="15.5703125" style="61" customWidth="1"/>
    <col min="2060" max="2304" width="9" style="61"/>
    <col min="2305" max="2305" width="7.28515625" style="61" customWidth="1"/>
    <col min="2306" max="2306" width="24.42578125" style="61" customWidth="1"/>
    <col min="2307" max="2307" width="16.28515625" style="61" customWidth="1"/>
    <col min="2308" max="2308" width="13.5703125" style="61" customWidth="1"/>
    <col min="2309" max="2309" width="18.85546875" style="61" customWidth="1"/>
    <col min="2310" max="2310" width="15.85546875" style="61" customWidth="1"/>
    <col min="2311" max="2311" width="16.5703125" style="61" customWidth="1"/>
    <col min="2312" max="2312" width="14.28515625" style="61" customWidth="1"/>
    <col min="2313" max="2313" width="22.85546875" style="61" customWidth="1"/>
    <col min="2314" max="2314" width="14" style="61" customWidth="1"/>
    <col min="2315" max="2315" width="15.5703125" style="61" customWidth="1"/>
    <col min="2316" max="2560" width="9" style="61"/>
    <col min="2561" max="2561" width="7.28515625" style="61" customWidth="1"/>
    <col min="2562" max="2562" width="24.42578125" style="61" customWidth="1"/>
    <col min="2563" max="2563" width="16.28515625" style="61" customWidth="1"/>
    <col min="2564" max="2564" width="13.5703125" style="61" customWidth="1"/>
    <col min="2565" max="2565" width="18.85546875" style="61" customWidth="1"/>
    <col min="2566" max="2566" width="15.85546875" style="61" customWidth="1"/>
    <col min="2567" max="2567" width="16.5703125" style="61" customWidth="1"/>
    <col min="2568" max="2568" width="14.28515625" style="61" customWidth="1"/>
    <col min="2569" max="2569" width="22.85546875" style="61" customWidth="1"/>
    <col min="2570" max="2570" width="14" style="61" customWidth="1"/>
    <col min="2571" max="2571" width="15.5703125" style="61" customWidth="1"/>
    <col min="2572" max="2816" width="9" style="61"/>
    <col min="2817" max="2817" width="7.28515625" style="61" customWidth="1"/>
    <col min="2818" max="2818" width="24.42578125" style="61" customWidth="1"/>
    <col min="2819" max="2819" width="16.28515625" style="61" customWidth="1"/>
    <col min="2820" max="2820" width="13.5703125" style="61" customWidth="1"/>
    <col min="2821" max="2821" width="18.85546875" style="61" customWidth="1"/>
    <col min="2822" max="2822" width="15.85546875" style="61" customWidth="1"/>
    <col min="2823" max="2823" width="16.5703125" style="61" customWidth="1"/>
    <col min="2824" max="2824" width="14.28515625" style="61" customWidth="1"/>
    <col min="2825" max="2825" width="22.85546875" style="61" customWidth="1"/>
    <col min="2826" max="2826" width="14" style="61" customWidth="1"/>
    <col min="2827" max="2827" width="15.5703125" style="61" customWidth="1"/>
    <col min="2828" max="3072" width="9" style="61"/>
    <col min="3073" max="3073" width="7.28515625" style="61" customWidth="1"/>
    <col min="3074" max="3074" width="24.42578125" style="61" customWidth="1"/>
    <col min="3075" max="3075" width="16.28515625" style="61" customWidth="1"/>
    <col min="3076" max="3076" width="13.5703125" style="61" customWidth="1"/>
    <col min="3077" max="3077" width="18.85546875" style="61" customWidth="1"/>
    <col min="3078" max="3078" width="15.85546875" style="61" customWidth="1"/>
    <col min="3079" max="3079" width="16.5703125" style="61" customWidth="1"/>
    <col min="3080" max="3080" width="14.28515625" style="61" customWidth="1"/>
    <col min="3081" max="3081" width="22.85546875" style="61" customWidth="1"/>
    <col min="3082" max="3082" width="14" style="61" customWidth="1"/>
    <col min="3083" max="3083" width="15.5703125" style="61" customWidth="1"/>
    <col min="3084" max="3328" width="9" style="61"/>
    <col min="3329" max="3329" width="7.28515625" style="61" customWidth="1"/>
    <col min="3330" max="3330" width="24.42578125" style="61" customWidth="1"/>
    <col min="3331" max="3331" width="16.28515625" style="61" customWidth="1"/>
    <col min="3332" max="3332" width="13.5703125" style="61" customWidth="1"/>
    <col min="3333" max="3333" width="18.85546875" style="61" customWidth="1"/>
    <col min="3334" max="3334" width="15.85546875" style="61" customWidth="1"/>
    <col min="3335" max="3335" width="16.5703125" style="61" customWidth="1"/>
    <col min="3336" max="3336" width="14.28515625" style="61" customWidth="1"/>
    <col min="3337" max="3337" width="22.85546875" style="61" customWidth="1"/>
    <col min="3338" max="3338" width="14" style="61" customWidth="1"/>
    <col min="3339" max="3339" width="15.5703125" style="61" customWidth="1"/>
    <col min="3340" max="3584" width="9" style="61"/>
    <col min="3585" max="3585" width="7.28515625" style="61" customWidth="1"/>
    <col min="3586" max="3586" width="24.42578125" style="61" customWidth="1"/>
    <col min="3587" max="3587" width="16.28515625" style="61" customWidth="1"/>
    <col min="3588" max="3588" width="13.5703125" style="61" customWidth="1"/>
    <col min="3589" max="3589" width="18.85546875" style="61" customWidth="1"/>
    <col min="3590" max="3590" width="15.85546875" style="61" customWidth="1"/>
    <col min="3591" max="3591" width="16.5703125" style="61" customWidth="1"/>
    <col min="3592" max="3592" width="14.28515625" style="61" customWidth="1"/>
    <col min="3593" max="3593" width="22.85546875" style="61" customWidth="1"/>
    <col min="3594" max="3594" width="14" style="61" customWidth="1"/>
    <col min="3595" max="3595" width="15.5703125" style="61" customWidth="1"/>
    <col min="3596" max="3840" width="9" style="61"/>
    <col min="3841" max="3841" width="7.28515625" style="61" customWidth="1"/>
    <col min="3842" max="3842" width="24.42578125" style="61" customWidth="1"/>
    <col min="3843" max="3843" width="16.28515625" style="61" customWidth="1"/>
    <col min="3844" max="3844" width="13.5703125" style="61" customWidth="1"/>
    <col min="3845" max="3845" width="18.85546875" style="61" customWidth="1"/>
    <col min="3846" max="3846" width="15.85546875" style="61" customWidth="1"/>
    <col min="3847" max="3847" width="16.5703125" style="61" customWidth="1"/>
    <col min="3848" max="3848" width="14.28515625" style="61" customWidth="1"/>
    <col min="3849" max="3849" width="22.85546875" style="61" customWidth="1"/>
    <col min="3850" max="3850" width="14" style="61" customWidth="1"/>
    <col min="3851" max="3851" width="15.5703125" style="61" customWidth="1"/>
    <col min="3852" max="4096" width="9" style="61"/>
    <col min="4097" max="4097" width="7.28515625" style="61" customWidth="1"/>
    <col min="4098" max="4098" width="24.42578125" style="61" customWidth="1"/>
    <col min="4099" max="4099" width="16.28515625" style="61" customWidth="1"/>
    <col min="4100" max="4100" width="13.5703125" style="61" customWidth="1"/>
    <col min="4101" max="4101" width="18.85546875" style="61" customWidth="1"/>
    <col min="4102" max="4102" width="15.85546875" style="61" customWidth="1"/>
    <col min="4103" max="4103" width="16.5703125" style="61" customWidth="1"/>
    <col min="4104" max="4104" width="14.28515625" style="61" customWidth="1"/>
    <col min="4105" max="4105" width="22.85546875" style="61" customWidth="1"/>
    <col min="4106" max="4106" width="14" style="61" customWidth="1"/>
    <col min="4107" max="4107" width="15.5703125" style="61" customWidth="1"/>
    <col min="4108" max="4352" width="9" style="61"/>
    <col min="4353" max="4353" width="7.28515625" style="61" customWidth="1"/>
    <col min="4354" max="4354" width="24.42578125" style="61" customWidth="1"/>
    <col min="4355" max="4355" width="16.28515625" style="61" customWidth="1"/>
    <col min="4356" max="4356" width="13.5703125" style="61" customWidth="1"/>
    <col min="4357" max="4357" width="18.85546875" style="61" customWidth="1"/>
    <col min="4358" max="4358" width="15.85546875" style="61" customWidth="1"/>
    <col min="4359" max="4359" width="16.5703125" style="61" customWidth="1"/>
    <col min="4360" max="4360" width="14.28515625" style="61" customWidth="1"/>
    <col min="4361" max="4361" width="22.85546875" style="61" customWidth="1"/>
    <col min="4362" max="4362" width="14" style="61" customWidth="1"/>
    <col min="4363" max="4363" width="15.5703125" style="61" customWidth="1"/>
    <col min="4364" max="4608" width="9" style="61"/>
    <col min="4609" max="4609" width="7.28515625" style="61" customWidth="1"/>
    <col min="4610" max="4610" width="24.42578125" style="61" customWidth="1"/>
    <col min="4611" max="4611" width="16.28515625" style="61" customWidth="1"/>
    <col min="4612" max="4612" width="13.5703125" style="61" customWidth="1"/>
    <col min="4613" max="4613" width="18.85546875" style="61" customWidth="1"/>
    <col min="4614" max="4614" width="15.85546875" style="61" customWidth="1"/>
    <col min="4615" max="4615" width="16.5703125" style="61" customWidth="1"/>
    <col min="4616" max="4616" width="14.28515625" style="61" customWidth="1"/>
    <col min="4617" max="4617" width="22.85546875" style="61" customWidth="1"/>
    <col min="4618" max="4618" width="14" style="61" customWidth="1"/>
    <col min="4619" max="4619" width="15.5703125" style="61" customWidth="1"/>
    <col min="4620" max="4864" width="9" style="61"/>
    <col min="4865" max="4865" width="7.28515625" style="61" customWidth="1"/>
    <col min="4866" max="4866" width="24.42578125" style="61" customWidth="1"/>
    <col min="4867" max="4867" width="16.28515625" style="61" customWidth="1"/>
    <col min="4868" max="4868" width="13.5703125" style="61" customWidth="1"/>
    <col min="4869" max="4869" width="18.85546875" style="61" customWidth="1"/>
    <col min="4870" max="4870" width="15.85546875" style="61" customWidth="1"/>
    <col min="4871" max="4871" width="16.5703125" style="61" customWidth="1"/>
    <col min="4872" max="4872" width="14.28515625" style="61" customWidth="1"/>
    <col min="4873" max="4873" width="22.85546875" style="61" customWidth="1"/>
    <col min="4874" max="4874" width="14" style="61" customWidth="1"/>
    <col min="4875" max="4875" width="15.5703125" style="61" customWidth="1"/>
    <col min="4876" max="5120" width="9" style="61"/>
    <col min="5121" max="5121" width="7.28515625" style="61" customWidth="1"/>
    <col min="5122" max="5122" width="24.42578125" style="61" customWidth="1"/>
    <col min="5123" max="5123" width="16.28515625" style="61" customWidth="1"/>
    <col min="5124" max="5124" width="13.5703125" style="61" customWidth="1"/>
    <col min="5125" max="5125" width="18.85546875" style="61" customWidth="1"/>
    <col min="5126" max="5126" width="15.85546875" style="61" customWidth="1"/>
    <col min="5127" max="5127" width="16.5703125" style="61" customWidth="1"/>
    <col min="5128" max="5128" width="14.28515625" style="61" customWidth="1"/>
    <col min="5129" max="5129" width="22.85546875" style="61" customWidth="1"/>
    <col min="5130" max="5130" width="14" style="61" customWidth="1"/>
    <col min="5131" max="5131" width="15.5703125" style="61" customWidth="1"/>
    <col min="5132" max="5376" width="9" style="61"/>
    <col min="5377" max="5377" width="7.28515625" style="61" customWidth="1"/>
    <col min="5378" max="5378" width="24.42578125" style="61" customWidth="1"/>
    <col min="5379" max="5379" width="16.28515625" style="61" customWidth="1"/>
    <col min="5380" max="5380" width="13.5703125" style="61" customWidth="1"/>
    <col min="5381" max="5381" width="18.85546875" style="61" customWidth="1"/>
    <col min="5382" max="5382" width="15.85546875" style="61" customWidth="1"/>
    <col min="5383" max="5383" width="16.5703125" style="61" customWidth="1"/>
    <col min="5384" max="5384" width="14.28515625" style="61" customWidth="1"/>
    <col min="5385" max="5385" width="22.85546875" style="61" customWidth="1"/>
    <col min="5386" max="5386" width="14" style="61" customWidth="1"/>
    <col min="5387" max="5387" width="15.5703125" style="61" customWidth="1"/>
    <col min="5388" max="5632" width="9" style="61"/>
    <col min="5633" max="5633" width="7.28515625" style="61" customWidth="1"/>
    <col min="5634" max="5634" width="24.42578125" style="61" customWidth="1"/>
    <col min="5635" max="5635" width="16.28515625" style="61" customWidth="1"/>
    <col min="5636" max="5636" width="13.5703125" style="61" customWidth="1"/>
    <col min="5637" max="5637" width="18.85546875" style="61" customWidth="1"/>
    <col min="5638" max="5638" width="15.85546875" style="61" customWidth="1"/>
    <col min="5639" max="5639" width="16.5703125" style="61" customWidth="1"/>
    <col min="5640" max="5640" width="14.28515625" style="61" customWidth="1"/>
    <col min="5641" max="5641" width="22.85546875" style="61" customWidth="1"/>
    <col min="5642" max="5642" width="14" style="61" customWidth="1"/>
    <col min="5643" max="5643" width="15.5703125" style="61" customWidth="1"/>
    <col min="5644" max="5888" width="9" style="61"/>
    <col min="5889" max="5889" width="7.28515625" style="61" customWidth="1"/>
    <col min="5890" max="5890" width="24.42578125" style="61" customWidth="1"/>
    <col min="5891" max="5891" width="16.28515625" style="61" customWidth="1"/>
    <col min="5892" max="5892" width="13.5703125" style="61" customWidth="1"/>
    <col min="5893" max="5893" width="18.85546875" style="61" customWidth="1"/>
    <col min="5894" max="5894" width="15.85546875" style="61" customWidth="1"/>
    <col min="5895" max="5895" width="16.5703125" style="61" customWidth="1"/>
    <col min="5896" max="5896" width="14.28515625" style="61" customWidth="1"/>
    <col min="5897" max="5897" width="22.85546875" style="61" customWidth="1"/>
    <col min="5898" max="5898" width="14" style="61" customWidth="1"/>
    <col min="5899" max="5899" width="15.5703125" style="61" customWidth="1"/>
    <col min="5900" max="6144" width="9" style="61"/>
    <col min="6145" max="6145" width="7.28515625" style="61" customWidth="1"/>
    <col min="6146" max="6146" width="24.42578125" style="61" customWidth="1"/>
    <col min="6147" max="6147" width="16.28515625" style="61" customWidth="1"/>
    <col min="6148" max="6148" width="13.5703125" style="61" customWidth="1"/>
    <col min="6149" max="6149" width="18.85546875" style="61" customWidth="1"/>
    <col min="6150" max="6150" width="15.85546875" style="61" customWidth="1"/>
    <col min="6151" max="6151" width="16.5703125" style="61" customWidth="1"/>
    <col min="6152" max="6152" width="14.28515625" style="61" customWidth="1"/>
    <col min="6153" max="6153" width="22.85546875" style="61" customWidth="1"/>
    <col min="6154" max="6154" width="14" style="61" customWidth="1"/>
    <col min="6155" max="6155" width="15.5703125" style="61" customWidth="1"/>
    <col min="6156" max="6400" width="9" style="61"/>
    <col min="6401" max="6401" width="7.28515625" style="61" customWidth="1"/>
    <col min="6402" max="6402" width="24.42578125" style="61" customWidth="1"/>
    <col min="6403" max="6403" width="16.28515625" style="61" customWidth="1"/>
    <col min="6404" max="6404" width="13.5703125" style="61" customWidth="1"/>
    <col min="6405" max="6405" width="18.85546875" style="61" customWidth="1"/>
    <col min="6406" max="6406" width="15.85546875" style="61" customWidth="1"/>
    <col min="6407" max="6407" width="16.5703125" style="61" customWidth="1"/>
    <col min="6408" max="6408" width="14.28515625" style="61" customWidth="1"/>
    <col min="6409" max="6409" width="22.85546875" style="61" customWidth="1"/>
    <col min="6410" max="6410" width="14" style="61" customWidth="1"/>
    <col min="6411" max="6411" width="15.5703125" style="61" customWidth="1"/>
    <col min="6412" max="6656" width="9" style="61"/>
    <col min="6657" max="6657" width="7.28515625" style="61" customWidth="1"/>
    <col min="6658" max="6658" width="24.42578125" style="61" customWidth="1"/>
    <col min="6659" max="6659" width="16.28515625" style="61" customWidth="1"/>
    <col min="6660" max="6660" width="13.5703125" style="61" customWidth="1"/>
    <col min="6661" max="6661" width="18.85546875" style="61" customWidth="1"/>
    <col min="6662" max="6662" width="15.85546875" style="61" customWidth="1"/>
    <col min="6663" max="6663" width="16.5703125" style="61" customWidth="1"/>
    <col min="6664" max="6664" width="14.28515625" style="61" customWidth="1"/>
    <col min="6665" max="6665" width="22.85546875" style="61" customWidth="1"/>
    <col min="6666" max="6666" width="14" style="61" customWidth="1"/>
    <col min="6667" max="6667" width="15.5703125" style="61" customWidth="1"/>
    <col min="6668" max="6912" width="9" style="61"/>
    <col min="6913" max="6913" width="7.28515625" style="61" customWidth="1"/>
    <col min="6914" max="6914" width="24.42578125" style="61" customWidth="1"/>
    <col min="6915" max="6915" width="16.28515625" style="61" customWidth="1"/>
    <col min="6916" max="6916" width="13.5703125" style="61" customWidth="1"/>
    <col min="6917" max="6917" width="18.85546875" style="61" customWidth="1"/>
    <col min="6918" max="6918" width="15.85546875" style="61" customWidth="1"/>
    <col min="6919" max="6919" width="16.5703125" style="61" customWidth="1"/>
    <col min="6920" max="6920" width="14.28515625" style="61" customWidth="1"/>
    <col min="6921" max="6921" width="22.85546875" style="61" customWidth="1"/>
    <col min="6922" max="6922" width="14" style="61" customWidth="1"/>
    <col min="6923" max="6923" width="15.5703125" style="61" customWidth="1"/>
    <col min="6924" max="7168" width="9" style="61"/>
    <col min="7169" max="7169" width="7.28515625" style="61" customWidth="1"/>
    <col min="7170" max="7170" width="24.42578125" style="61" customWidth="1"/>
    <col min="7171" max="7171" width="16.28515625" style="61" customWidth="1"/>
    <col min="7172" max="7172" width="13.5703125" style="61" customWidth="1"/>
    <col min="7173" max="7173" width="18.85546875" style="61" customWidth="1"/>
    <col min="7174" max="7174" width="15.85546875" style="61" customWidth="1"/>
    <col min="7175" max="7175" width="16.5703125" style="61" customWidth="1"/>
    <col min="7176" max="7176" width="14.28515625" style="61" customWidth="1"/>
    <col min="7177" max="7177" width="22.85546875" style="61" customWidth="1"/>
    <col min="7178" max="7178" width="14" style="61" customWidth="1"/>
    <col min="7179" max="7179" width="15.5703125" style="61" customWidth="1"/>
    <col min="7180" max="7424" width="9" style="61"/>
    <col min="7425" max="7425" width="7.28515625" style="61" customWidth="1"/>
    <col min="7426" max="7426" width="24.42578125" style="61" customWidth="1"/>
    <col min="7427" max="7427" width="16.28515625" style="61" customWidth="1"/>
    <col min="7428" max="7428" width="13.5703125" style="61" customWidth="1"/>
    <col min="7429" max="7429" width="18.85546875" style="61" customWidth="1"/>
    <col min="7430" max="7430" width="15.85546875" style="61" customWidth="1"/>
    <col min="7431" max="7431" width="16.5703125" style="61" customWidth="1"/>
    <col min="7432" max="7432" width="14.28515625" style="61" customWidth="1"/>
    <col min="7433" max="7433" width="22.85546875" style="61" customWidth="1"/>
    <col min="7434" max="7434" width="14" style="61" customWidth="1"/>
    <col min="7435" max="7435" width="15.5703125" style="61" customWidth="1"/>
    <col min="7436" max="7680" width="9" style="61"/>
    <col min="7681" max="7681" width="7.28515625" style="61" customWidth="1"/>
    <col min="7682" max="7682" width="24.42578125" style="61" customWidth="1"/>
    <col min="7683" max="7683" width="16.28515625" style="61" customWidth="1"/>
    <col min="7684" max="7684" width="13.5703125" style="61" customWidth="1"/>
    <col min="7685" max="7685" width="18.85546875" style="61" customWidth="1"/>
    <col min="7686" max="7686" width="15.85546875" style="61" customWidth="1"/>
    <col min="7687" max="7687" width="16.5703125" style="61" customWidth="1"/>
    <col min="7688" max="7688" width="14.28515625" style="61" customWidth="1"/>
    <col min="7689" max="7689" width="22.85546875" style="61" customWidth="1"/>
    <col min="7690" max="7690" width="14" style="61" customWidth="1"/>
    <col min="7691" max="7691" width="15.5703125" style="61" customWidth="1"/>
    <col min="7692" max="7936" width="9" style="61"/>
    <col min="7937" max="7937" width="7.28515625" style="61" customWidth="1"/>
    <col min="7938" max="7938" width="24.42578125" style="61" customWidth="1"/>
    <col min="7939" max="7939" width="16.28515625" style="61" customWidth="1"/>
    <col min="7940" max="7940" width="13.5703125" style="61" customWidth="1"/>
    <col min="7941" max="7941" width="18.85546875" style="61" customWidth="1"/>
    <col min="7942" max="7942" width="15.85546875" style="61" customWidth="1"/>
    <col min="7943" max="7943" width="16.5703125" style="61" customWidth="1"/>
    <col min="7944" max="7944" width="14.28515625" style="61" customWidth="1"/>
    <col min="7945" max="7945" width="22.85546875" style="61" customWidth="1"/>
    <col min="7946" max="7946" width="14" style="61" customWidth="1"/>
    <col min="7947" max="7947" width="15.5703125" style="61" customWidth="1"/>
    <col min="7948" max="8192" width="9" style="61"/>
    <col min="8193" max="8193" width="7.28515625" style="61" customWidth="1"/>
    <col min="8194" max="8194" width="24.42578125" style="61" customWidth="1"/>
    <col min="8195" max="8195" width="16.28515625" style="61" customWidth="1"/>
    <col min="8196" max="8196" width="13.5703125" style="61" customWidth="1"/>
    <col min="8197" max="8197" width="18.85546875" style="61" customWidth="1"/>
    <col min="8198" max="8198" width="15.85546875" style="61" customWidth="1"/>
    <col min="8199" max="8199" width="16.5703125" style="61" customWidth="1"/>
    <col min="8200" max="8200" width="14.28515625" style="61" customWidth="1"/>
    <col min="8201" max="8201" width="22.85546875" style="61" customWidth="1"/>
    <col min="8202" max="8202" width="14" style="61" customWidth="1"/>
    <col min="8203" max="8203" width="15.5703125" style="61" customWidth="1"/>
    <col min="8204" max="8448" width="9" style="61"/>
    <col min="8449" max="8449" width="7.28515625" style="61" customWidth="1"/>
    <col min="8450" max="8450" width="24.42578125" style="61" customWidth="1"/>
    <col min="8451" max="8451" width="16.28515625" style="61" customWidth="1"/>
    <col min="8452" max="8452" width="13.5703125" style="61" customWidth="1"/>
    <col min="8453" max="8453" width="18.85546875" style="61" customWidth="1"/>
    <col min="8454" max="8454" width="15.85546875" style="61" customWidth="1"/>
    <col min="8455" max="8455" width="16.5703125" style="61" customWidth="1"/>
    <col min="8456" max="8456" width="14.28515625" style="61" customWidth="1"/>
    <col min="8457" max="8457" width="22.85546875" style="61" customWidth="1"/>
    <col min="8458" max="8458" width="14" style="61" customWidth="1"/>
    <col min="8459" max="8459" width="15.5703125" style="61" customWidth="1"/>
    <col min="8460" max="8704" width="9" style="61"/>
    <col min="8705" max="8705" width="7.28515625" style="61" customWidth="1"/>
    <col min="8706" max="8706" width="24.42578125" style="61" customWidth="1"/>
    <col min="8707" max="8707" width="16.28515625" style="61" customWidth="1"/>
    <col min="8708" max="8708" width="13.5703125" style="61" customWidth="1"/>
    <col min="8709" max="8709" width="18.85546875" style="61" customWidth="1"/>
    <col min="8710" max="8710" width="15.85546875" style="61" customWidth="1"/>
    <col min="8711" max="8711" width="16.5703125" style="61" customWidth="1"/>
    <col min="8712" max="8712" width="14.28515625" style="61" customWidth="1"/>
    <col min="8713" max="8713" width="22.85546875" style="61" customWidth="1"/>
    <col min="8714" max="8714" width="14" style="61" customWidth="1"/>
    <col min="8715" max="8715" width="15.5703125" style="61" customWidth="1"/>
    <col min="8716" max="8960" width="9" style="61"/>
    <col min="8961" max="8961" width="7.28515625" style="61" customWidth="1"/>
    <col min="8962" max="8962" width="24.42578125" style="61" customWidth="1"/>
    <col min="8963" max="8963" width="16.28515625" style="61" customWidth="1"/>
    <col min="8964" max="8964" width="13.5703125" style="61" customWidth="1"/>
    <col min="8965" max="8965" width="18.85546875" style="61" customWidth="1"/>
    <col min="8966" max="8966" width="15.85546875" style="61" customWidth="1"/>
    <col min="8967" max="8967" width="16.5703125" style="61" customWidth="1"/>
    <col min="8968" max="8968" width="14.28515625" style="61" customWidth="1"/>
    <col min="8969" max="8969" width="22.85546875" style="61" customWidth="1"/>
    <col min="8970" max="8970" width="14" style="61" customWidth="1"/>
    <col min="8971" max="8971" width="15.5703125" style="61" customWidth="1"/>
    <col min="8972" max="9216" width="9" style="61"/>
    <col min="9217" max="9217" width="7.28515625" style="61" customWidth="1"/>
    <col min="9218" max="9218" width="24.42578125" style="61" customWidth="1"/>
    <col min="9219" max="9219" width="16.28515625" style="61" customWidth="1"/>
    <col min="9220" max="9220" width="13.5703125" style="61" customWidth="1"/>
    <col min="9221" max="9221" width="18.85546875" style="61" customWidth="1"/>
    <col min="9222" max="9222" width="15.85546875" style="61" customWidth="1"/>
    <col min="9223" max="9223" width="16.5703125" style="61" customWidth="1"/>
    <col min="9224" max="9224" width="14.28515625" style="61" customWidth="1"/>
    <col min="9225" max="9225" width="22.85546875" style="61" customWidth="1"/>
    <col min="9226" max="9226" width="14" style="61" customWidth="1"/>
    <col min="9227" max="9227" width="15.5703125" style="61" customWidth="1"/>
    <col min="9228" max="9472" width="9" style="61"/>
    <col min="9473" max="9473" width="7.28515625" style="61" customWidth="1"/>
    <col min="9474" max="9474" width="24.42578125" style="61" customWidth="1"/>
    <col min="9475" max="9475" width="16.28515625" style="61" customWidth="1"/>
    <col min="9476" max="9476" width="13.5703125" style="61" customWidth="1"/>
    <col min="9477" max="9477" width="18.85546875" style="61" customWidth="1"/>
    <col min="9478" max="9478" width="15.85546875" style="61" customWidth="1"/>
    <col min="9479" max="9479" width="16.5703125" style="61" customWidth="1"/>
    <col min="9480" max="9480" width="14.28515625" style="61" customWidth="1"/>
    <col min="9481" max="9481" width="22.85546875" style="61" customWidth="1"/>
    <col min="9482" max="9482" width="14" style="61" customWidth="1"/>
    <col min="9483" max="9483" width="15.5703125" style="61" customWidth="1"/>
    <col min="9484" max="9728" width="9" style="61"/>
    <col min="9729" max="9729" width="7.28515625" style="61" customWidth="1"/>
    <col min="9730" max="9730" width="24.42578125" style="61" customWidth="1"/>
    <col min="9731" max="9731" width="16.28515625" style="61" customWidth="1"/>
    <col min="9732" max="9732" width="13.5703125" style="61" customWidth="1"/>
    <col min="9733" max="9733" width="18.85546875" style="61" customWidth="1"/>
    <col min="9734" max="9734" width="15.85546875" style="61" customWidth="1"/>
    <col min="9735" max="9735" width="16.5703125" style="61" customWidth="1"/>
    <col min="9736" max="9736" width="14.28515625" style="61" customWidth="1"/>
    <col min="9737" max="9737" width="22.85546875" style="61" customWidth="1"/>
    <col min="9738" max="9738" width="14" style="61" customWidth="1"/>
    <col min="9739" max="9739" width="15.5703125" style="61" customWidth="1"/>
    <col min="9740" max="9984" width="9" style="61"/>
    <col min="9985" max="9985" width="7.28515625" style="61" customWidth="1"/>
    <col min="9986" max="9986" width="24.42578125" style="61" customWidth="1"/>
    <col min="9987" max="9987" width="16.28515625" style="61" customWidth="1"/>
    <col min="9988" max="9988" width="13.5703125" style="61" customWidth="1"/>
    <col min="9989" max="9989" width="18.85546875" style="61" customWidth="1"/>
    <col min="9990" max="9990" width="15.85546875" style="61" customWidth="1"/>
    <col min="9991" max="9991" width="16.5703125" style="61" customWidth="1"/>
    <col min="9992" max="9992" width="14.28515625" style="61" customWidth="1"/>
    <col min="9993" max="9993" width="22.85546875" style="61" customWidth="1"/>
    <col min="9994" max="9994" width="14" style="61" customWidth="1"/>
    <col min="9995" max="9995" width="15.5703125" style="61" customWidth="1"/>
    <col min="9996" max="10240" width="9" style="61"/>
    <col min="10241" max="10241" width="7.28515625" style="61" customWidth="1"/>
    <col min="10242" max="10242" width="24.42578125" style="61" customWidth="1"/>
    <col min="10243" max="10243" width="16.28515625" style="61" customWidth="1"/>
    <col min="10244" max="10244" width="13.5703125" style="61" customWidth="1"/>
    <col min="10245" max="10245" width="18.85546875" style="61" customWidth="1"/>
    <col min="10246" max="10246" width="15.85546875" style="61" customWidth="1"/>
    <col min="10247" max="10247" width="16.5703125" style="61" customWidth="1"/>
    <col min="10248" max="10248" width="14.28515625" style="61" customWidth="1"/>
    <col min="10249" max="10249" width="22.85546875" style="61" customWidth="1"/>
    <col min="10250" max="10250" width="14" style="61" customWidth="1"/>
    <col min="10251" max="10251" width="15.5703125" style="61" customWidth="1"/>
    <col min="10252" max="10496" width="9" style="61"/>
    <col min="10497" max="10497" width="7.28515625" style="61" customWidth="1"/>
    <col min="10498" max="10498" width="24.42578125" style="61" customWidth="1"/>
    <col min="10499" max="10499" width="16.28515625" style="61" customWidth="1"/>
    <col min="10500" max="10500" width="13.5703125" style="61" customWidth="1"/>
    <col min="10501" max="10501" width="18.85546875" style="61" customWidth="1"/>
    <col min="10502" max="10502" width="15.85546875" style="61" customWidth="1"/>
    <col min="10503" max="10503" width="16.5703125" style="61" customWidth="1"/>
    <col min="10504" max="10504" width="14.28515625" style="61" customWidth="1"/>
    <col min="10505" max="10505" width="22.85546875" style="61" customWidth="1"/>
    <col min="10506" max="10506" width="14" style="61" customWidth="1"/>
    <col min="10507" max="10507" width="15.5703125" style="61" customWidth="1"/>
    <col min="10508" max="10752" width="9" style="61"/>
    <col min="10753" max="10753" width="7.28515625" style="61" customWidth="1"/>
    <col min="10754" max="10754" width="24.42578125" style="61" customWidth="1"/>
    <col min="10755" max="10755" width="16.28515625" style="61" customWidth="1"/>
    <col min="10756" max="10756" width="13.5703125" style="61" customWidth="1"/>
    <col min="10757" max="10757" width="18.85546875" style="61" customWidth="1"/>
    <col min="10758" max="10758" width="15.85546875" style="61" customWidth="1"/>
    <col min="10759" max="10759" width="16.5703125" style="61" customWidth="1"/>
    <col min="10760" max="10760" width="14.28515625" style="61" customWidth="1"/>
    <col min="10761" max="10761" width="22.85546875" style="61" customWidth="1"/>
    <col min="10762" max="10762" width="14" style="61" customWidth="1"/>
    <col min="10763" max="10763" width="15.5703125" style="61" customWidth="1"/>
    <col min="10764" max="11008" width="9" style="61"/>
    <col min="11009" max="11009" width="7.28515625" style="61" customWidth="1"/>
    <col min="11010" max="11010" width="24.42578125" style="61" customWidth="1"/>
    <col min="11011" max="11011" width="16.28515625" style="61" customWidth="1"/>
    <col min="11012" max="11012" width="13.5703125" style="61" customWidth="1"/>
    <col min="11013" max="11013" width="18.85546875" style="61" customWidth="1"/>
    <col min="11014" max="11014" width="15.85546875" style="61" customWidth="1"/>
    <col min="11015" max="11015" width="16.5703125" style="61" customWidth="1"/>
    <col min="11016" max="11016" width="14.28515625" style="61" customWidth="1"/>
    <col min="11017" max="11017" width="22.85546875" style="61" customWidth="1"/>
    <col min="11018" max="11018" width="14" style="61" customWidth="1"/>
    <col min="11019" max="11019" width="15.5703125" style="61" customWidth="1"/>
    <col min="11020" max="11264" width="9" style="61"/>
    <col min="11265" max="11265" width="7.28515625" style="61" customWidth="1"/>
    <col min="11266" max="11266" width="24.42578125" style="61" customWidth="1"/>
    <col min="11267" max="11267" width="16.28515625" style="61" customWidth="1"/>
    <col min="11268" max="11268" width="13.5703125" style="61" customWidth="1"/>
    <col min="11269" max="11269" width="18.85546875" style="61" customWidth="1"/>
    <col min="11270" max="11270" width="15.85546875" style="61" customWidth="1"/>
    <col min="11271" max="11271" width="16.5703125" style="61" customWidth="1"/>
    <col min="11272" max="11272" width="14.28515625" style="61" customWidth="1"/>
    <col min="11273" max="11273" width="22.85546875" style="61" customWidth="1"/>
    <col min="11274" max="11274" width="14" style="61" customWidth="1"/>
    <col min="11275" max="11275" width="15.5703125" style="61" customWidth="1"/>
    <col min="11276" max="11520" width="9" style="61"/>
    <col min="11521" max="11521" width="7.28515625" style="61" customWidth="1"/>
    <col min="11522" max="11522" width="24.42578125" style="61" customWidth="1"/>
    <col min="11523" max="11523" width="16.28515625" style="61" customWidth="1"/>
    <col min="11524" max="11524" width="13.5703125" style="61" customWidth="1"/>
    <col min="11525" max="11525" width="18.85546875" style="61" customWidth="1"/>
    <col min="11526" max="11526" width="15.85546875" style="61" customWidth="1"/>
    <col min="11527" max="11527" width="16.5703125" style="61" customWidth="1"/>
    <col min="11528" max="11528" width="14.28515625" style="61" customWidth="1"/>
    <col min="11529" max="11529" width="22.85546875" style="61" customWidth="1"/>
    <col min="11530" max="11530" width="14" style="61" customWidth="1"/>
    <col min="11531" max="11531" width="15.5703125" style="61" customWidth="1"/>
    <col min="11532" max="11776" width="9" style="61"/>
    <col min="11777" max="11777" width="7.28515625" style="61" customWidth="1"/>
    <col min="11778" max="11778" width="24.42578125" style="61" customWidth="1"/>
    <col min="11779" max="11779" width="16.28515625" style="61" customWidth="1"/>
    <col min="11780" max="11780" width="13.5703125" style="61" customWidth="1"/>
    <col min="11781" max="11781" width="18.85546875" style="61" customWidth="1"/>
    <col min="11782" max="11782" width="15.85546875" style="61" customWidth="1"/>
    <col min="11783" max="11783" width="16.5703125" style="61" customWidth="1"/>
    <col min="11784" max="11784" width="14.28515625" style="61" customWidth="1"/>
    <col min="11785" max="11785" width="22.85546875" style="61" customWidth="1"/>
    <col min="11786" max="11786" width="14" style="61" customWidth="1"/>
    <col min="11787" max="11787" width="15.5703125" style="61" customWidth="1"/>
    <col min="11788" max="12032" width="9" style="61"/>
    <col min="12033" max="12033" width="7.28515625" style="61" customWidth="1"/>
    <col min="12034" max="12034" width="24.42578125" style="61" customWidth="1"/>
    <col min="12035" max="12035" width="16.28515625" style="61" customWidth="1"/>
    <col min="12036" max="12036" width="13.5703125" style="61" customWidth="1"/>
    <col min="12037" max="12037" width="18.85546875" style="61" customWidth="1"/>
    <col min="12038" max="12038" width="15.85546875" style="61" customWidth="1"/>
    <col min="12039" max="12039" width="16.5703125" style="61" customWidth="1"/>
    <col min="12040" max="12040" width="14.28515625" style="61" customWidth="1"/>
    <col min="12041" max="12041" width="22.85546875" style="61" customWidth="1"/>
    <col min="12042" max="12042" width="14" style="61" customWidth="1"/>
    <col min="12043" max="12043" width="15.5703125" style="61" customWidth="1"/>
    <col min="12044" max="12288" width="9" style="61"/>
    <col min="12289" max="12289" width="7.28515625" style="61" customWidth="1"/>
    <col min="12290" max="12290" width="24.42578125" style="61" customWidth="1"/>
    <col min="12291" max="12291" width="16.28515625" style="61" customWidth="1"/>
    <col min="12292" max="12292" width="13.5703125" style="61" customWidth="1"/>
    <col min="12293" max="12293" width="18.85546875" style="61" customWidth="1"/>
    <col min="12294" max="12294" width="15.85546875" style="61" customWidth="1"/>
    <col min="12295" max="12295" width="16.5703125" style="61" customWidth="1"/>
    <col min="12296" max="12296" width="14.28515625" style="61" customWidth="1"/>
    <col min="12297" max="12297" width="22.85546875" style="61" customWidth="1"/>
    <col min="12298" max="12298" width="14" style="61" customWidth="1"/>
    <col min="12299" max="12299" width="15.5703125" style="61" customWidth="1"/>
    <col min="12300" max="12544" width="9" style="61"/>
    <col min="12545" max="12545" width="7.28515625" style="61" customWidth="1"/>
    <col min="12546" max="12546" width="24.42578125" style="61" customWidth="1"/>
    <col min="12547" max="12547" width="16.28515625" style="61" customWidth="1"/>
    <col min="12548" max="12548" width="13.5703125" style="61" customWidth="1"/>
    <col min="12549" max="12549" width="18.85546875" style="61" customWidth="1"/>
    <col min="12550" max="12550" width="15.85546875" style="61" customWidth="1"/>
    <col min="12551" max="12551" width="16.5703125" style="61" customWidth="1"/>
    <col min="12552" max="12552" width="14.28515625" style="61" customWidth="1"/>
    <col min="12553" max="12553" width="22.85546875" style="61" customWidth="1"/>
    <col min="12554" max="12554" width="14" style="61" customWidth="1"/>
    <col min="12555" max="12555" width="15.5703125" style="61" customWidth="1"/>
    <col min="12556" max="12800" width="9" style="61"/>
    <col min="12801" max="12801" width="7.28515625" style="61" customWidth="1"/>
    <col min="12802" max="12802" width="24.42578125" style="61" customWidth="1"/>
    <col min="12803" max="12803" width="16.28515625" style="61" customWidth="1"/>
    <col min="12804" max="12804" width="13.5703125" style="61" customWidth="1"/>
    <col min="12805" max="12805" width="18.85546875" style="61" customWidth="1"/>
    <col min="12806" max="12806" width="15.85546875" style="61" customWidth="1"/>
    <col min="12807" max="12807" width="16.5703125" style="61" customWidth="1"/>
    <col min="12808" max="12808" width="14.28515625" style="61" customWidth="1"/>
    <col min="12809" max="12809" width="22.85546875" style="61" customWidth="1"/>
    <col min="12810" max="12810" width="14" style="61" customWidth="1"/>
    <col min="12811" max="12811" width="15.5703125" style="61" customWidth="1"/>
    <col min="12812" max="13056" width="9" style="61"/>
    <col min="13057" max="13057" width="7.28515625" style="61" customWidth="1"/>
    <col min="13058" max="13058" width="24.42578125" style="61" customWidth="1"/>
    <col min="13059" max="13059" width="16.28515625" style="61" customWidth="1"/>
    <col min="13060" max="13060" width="13.5703125" style="61" customWidth="1"/>
    <col min="13061" max="13061" width="18.85546875" style="61" customWidth="1"/>
    <col min="13062" max="13062" width="15.85546875" style="61" customWidth="1"/>
    <col min="13063" max="13063" width="16.5703125" style="61" customWidth="1"/>
    <col min="13064" max="13064" width="14.28515625" style="61" customWidth="1"/>
    <col min="13065" max="13065" width="22.85546875" style="61" customWidth="1"/>
    <col min="13066" max="13066" width="14" style="61" customWidth="1"/>
    <col min="13067" max="13067" width="15.5703125" style="61" customWidth="1"/>
    <col min="13068" max="13312" width="9" style="61"/>
    <col min="13313" max="13313" width="7.28515625" style="61" customWidth="1"/>
    <col min="13314" max="13314" width="24.42578125" style="61" customWidth="1"/>
    <col min="13315" max="13315" width="16.28515625" style="61" customWidth="1"/>
    <col min="13316" max="13316" width="13.5703125" style="61" customWidth="1"/>
    <col min="13317" max="13317" width="18.85546875" style="61" customWidth="1"/>
    <col min="13318" max="13318" width="15.85546875" style="61" customWidth="1"/>
    <col min="13319" max="13319" width="16.5703125" style="61" customWidth="1"/>
    <col min="13320" max="13320" width="14.28515625" style="61" customWidth="1"/>
    <col min="13321" max="13321" width="22.85546875" style="61" customWidth="1"/>
    <col min="13322" max="13322" width="14" style="61" customWidth="1"/>
    <col min="13323" max="13323" width="15.5703125" style="61" customWidth="1"/>
    <col min="13324" max="13568" width="9" style="61"/>
    <col min="13569" max="13569" width="7.28515625" style="61" customWidth="1"/>
    <col min="13570" max="13570" width="24.42578125" style="61" customWidth="1"/>
    <col min="13571" max="13571" width="16.28515625" style="61" customWidth="1"/>
    <col min="13572" max="13572" width="13.5703125" style="61" customWidth="1"/>
    <col min="13573" max="13573" width="18.85546875" style="61" customWidth="1"/>
    <col min="13574" max="13574" width="15.85546875" style="61" customWidth="1"/>
    <col min="13575" max="13575" width="16.5703125" style="61" customWidth="1"/>
    <col min="13576" max="13576" width="14.28515625" style="61" customWidth="1"/>
    <col min="13577" max="13577" width="22.85546875" style="61" customWidth="1"/>
    <col min="13578" max="13578" width="14" style="61" customWidth="1"/>
    <col min="13579" max="13579" width="15.5703125" style="61" customWidth="1"/>
    <col min="13580" max="13824" width="9" style="61"/>
    <col min="13825" max="13825" width="7.28515625" style="61" customWidth="1"/>
    <col min="13826" max="13826" width="24.42578125" style="61" customWidth="1"/>
    <col min="13827" max="13827" width="16.28515625" style="61" customWidth="1"/>
    <col min="13828" max="13828" width="13.5703125" style="61" customWidth="1"/>
    <col min="13829" max="13829" width="18.85546875" style="61" customWidth="1"/>
    <col min="13830" max="13830" width="15.85546875" style="61" customWidth="1"/>
    <col min="13831" max="13831" width="16.5703125" style="61" customWidth="1"/>
    <col min="13832" max="13832" width="14.28515625" style="61" customWidth="1"/>
    <col min="13833" max="13833" width="22.85546875" style="61" customWidth="1"/>
    <col min="13834" max="13834" width="14" style="61" customWidth="1"/>
    <col min="13835" max="13835" width="15.5703125" style="61" customWidth="1"/>
    <col min="13836" max="14080" width="9" style="61"/>
    <col min="14081" max="14081" width="7.28515625" style="61" customWidth="1"/>
    <col min="14082" max="14082" width="24.42578125" style="61" customWidth="1"/>
    <col min="14083" max="14083" width="16.28515625" style="61" customWidth="1"/>
    <col min="14084" max="14084" width="13.5703125" style="61" customWidth="1"/>
    <col min="14085" max="14085" width="18.85546875" style="61" customWidth="1"/>
    <col min="14086" max="14086" width="15.85546875" style="61" customWidth="1"/>
    <col min="14087" max="14087" width="16.5703125" style="61" customWidth="1"/>
    <col min="14088" max="14088" width="14.28515625" style="61" customWidth="1"/>
    <col min="14089" max="14089" width="22.85546875" style="61" customWidth="1"/>
    <col min="14090" max="14090" width="14" style="61" customWidth="1"/>
    <col min="14091" max="14091" width="15.5703125" style="61" customWidth="1"/>
    <col min="14092" max="14336" width="9" style="61"/>
    <col min="14337" max="14337" width="7.28515625" style="61" customWidth="1"/>
    <col min="14338" max="14338" width="24.42578125" style="61" customWidth="1"/>
    <col min="14339" max="14339" width="16.28515625" style="61" customWidth="1"/>
    <col min="14340" max="14340" width="13.5703125" style="61" customWidth="1"/>
    <col min="14341" max="14341" width="18.85546875" style="61" customWidth="1"/>
    <col min="14342" max="14342" width="15.85546875" style="61" customWidth="1"/>
    <col min="14343" max="14343" width="16.5703125" style="61" customWidth="1"/>
    <col min="14344" max="14344" width="14.28515625" style="61" customWidth="1"/>
    <col min="14345" max="14345" width="22.85546875" style="61" customWidth="1"/>
    <col min="14346" max="14346" width="14" style="61" customWidth="1"/>
    <col min="14347" max="14347" width="15.5703125" style="61" customWidth="1"/>
    <col min="14348" max="14592" width="9" style="61"/>
    <col min="14593" max="14593" width="7.28515625" style="61" customWidth="1"/>
    <col min="14594" max="14594" width="24.42578125" style="61" customWidth="1"/>
    <col min="14595" max="14595" width="16.28515625" style="61" customWidth="1"/>
    <col min="14596" max="14596" width="13.5703125" style="61" customWidth="1"/>
    <col min="14597" max="14597" width="18.85546875" style="61" customWidth="1"/>
    <col min="14598" max="14598" width="15.85546875" style="61" customWidth="1"/>
    <col min="14599" max="14599" width="16.5703125" style="61" customWidth="1"/>
    <col min="14600" max="14600" width="14.28515625" style="61" customWidth="1"/>
    <col min="14601" max="14601" width="22.85546875" style="61" customWidth="1"/>
    <col min="14602" max="14602" width="14" style="61" customWidth="1"/>
    <col min="14603" max="14603" width="15.5703125" style="61" customWidth="1"/>
    <col min="14604" max="14848" width="9" style="61"/>
    <col min="14849" max="14849" width="7.28515625" style="61" customWidth="1"/>
    <col min="14850" max="14850" width="24.42578125" style="61" customWidth="1"/>
    <col min="14851" max="14851" width="16.28515625" style="61" customWidth="1"/>
    <col min="14852" max="14852" width="13.5703125" style="61" customWidth="1"/>
    <col min="14853" max="14853" width="18.85546875" style="61" customWidth="1"/>
    <col min="14854" max="14854" width="15.85546875" style="61" customWidth="1"/>
    <col min="14855" max="14855" width="16.5703125" style="61" customWidth="1"/>
    <col min="14856" max="14856" width="14.28515625" style="61" customWidth="1"/>
    <col min="14857" max="14857" width="22.85546875" style="61" customWidth="1"/>
    <col min="14858" max="14858" width="14" style="61" customWidth="1"/>
    <col min="14859" max="14859" width="15.5703125" style="61" customWidth="1"/>
    <col min="14860" max="15104" width="9" style="61"/>
    <col min="15105" max="15105" width="7.28515625" style="61" customWidth="1"/>
    <col min="15106" max="15106" width="24.42578125" style="61" customWidth="1"/>
    <col min="15107" max="15107" width="16.28515625" style="61" customWidth="1"/>
    <col min="15108" max="15108" width="13.5703125" style="61" customWidth="1"/>
    <col min="15109" max="15109" width="18.85546875" style="61" customWidth="1"/>
    <col min="15110" max="15110" width="15.85546875" style="61" customWidth="1"/>
    <col min="15111" max="15111" width="16.5703125" style="61" customWidth="1"/>
    <col min="15112" max="15112" width="14.28515625" style="61" customWidth="1"/>
    <col min="15113" max="15113" width="22.85546875" style="61" customWidth="1"/>
    <col min="15114" max="15114" width="14" style="61" customWidth="1"/>
    <col min="15115" max="15115" width="15.5703125" style="61" customWidth="1"/>
    <col min="15116" max="15360" width="9" style="61"/>
    <col min="15361" max="15361" width="7.28515625" style="61" customWidth="1"/>
    <col min="15362" max="15362" width="24.42578125" style="61" customWidth="1"/>
    <col min="15363" max="15363" width="16.28515625" style="61" customWidth="1"/>
    <col min="15364" max="15364" width="13.5703125" style="61" customWidth="1"/>
    <col min="15365" max="15365" width="18.85546875" style="61" customWidth="1"/>
    <col min="15366" max="15366" width="15.85546875" style="61" customWidth="1"/>
    <col min="15367" max="15367" width="16.5703125" style="61" customWidth="1"/>
    <col min="15368" max="15368" width="14.28515625" style="61" customWidth="1"/>
    <col min="15369" max="15369" width="22.85546875" style="61" customWidth="1"/>
    <col min="15370" max="15370" width="14" style="61" customWidth="1"/>
    <col min="15371" max="15371" width="15.5703125" style="61" customWidth="1"/>
    <col min="15372" max="15616" width="9" style="61"/>
    <col min="15617" max="15617" width="7.28515625" style="61" customWidth="1"/>
    <col min="15618" max="15618" width="24.42578125" style="61" customWidth="1"/>
    <col min="15619" max="15619" width="16.28515625" style="61" customWidth="1"/>
    <col min="15620" max="15620" width="13.5703125" style="61" customWidth="1"/>
    <col min="15621" max="15621" width="18.85546875" style="61" customWidth="1"/>
    <col min="15622" max="15622" width="15.85546875" style="61" customWidth="1"/>
    <col min="15623" max="15623" width="16.5703125" style="61" customWidth="1"/>
    <col min="15624" max="15624" width="14.28515625" style="61" customWidth="1"/>
    <col min="15625" max="15625" width="22.85546875" style="61" customWidth="1"/>
    <col min="15626" max="15626" width="14" style="61" customWidth="1"/>
    <col min="15627" max="15627" width="15.5703125" style="61" customWidth="1"/>
    <col min="15628" max="15872" width="9" style="61"/>
    <col min="15873" max="15873" width="7.28515625" style="61" customWidth="1"/>
    <col min="15874" max="15874" width="24.42578125" style="61" customWidth="1"/>
    <col min="15875" max="15875" width="16.28515625" style="61" customWidth="1"/>
    <col min="15876" max="15876" width="13.5703125" style="61" customWidth="1"/>
    <col min="15877" max="15877" width="18.85546875" style="61" customWidth="1"/>
    <col min="15878" max="15878" width="15.85546875" style="61" customWidth="1"/>
    <col min="15879" max="15879" width="16.5703125" style="61" customWidth="1"/>
    <col min="15880" max="15880" width="14.28515625" style="61" customWidth="1"/>
    <col min="15881" max="15881" width="22.85546875" style="61" customWidth="1"/>
    <col min="15882" max="15882" width="14" style="61" customWidth="1"/>
    <col min="15883" max="15883" width="15.5703125" style="61" customWidth="1"/>
    <col min="15884" max="16128" width="9" style="61"/>
    <col min="16129" max="16129" width="7.28515625" style="61" customWidth="1"/>
    <col min="16130" max="16130" width="24.42578125" style="61" customWidth="1"/>
    <col min="16131" max="16131" width="16.28515625" style="61" customWidth="1"/>
    <col min="16132" max="16132" width="13.5703125" style="61" customWidth="1"/>
    <col min="16133" max="16133" width="18.85546875" style="61" customWidth="1"/>
    <col min="16134" max="16134" width="15.85546875" style="61" customWidth="1"/>
    <col min="16135" max="16135" width="16.5703125" style="61" customWidth="1"/>
    <col min="16136" max="16136" width="14.28515625" style="61" customWidth="1"/>
    <col min="16137" max="16137" width="22.85546875" style="61" customWidth="1"/>
    <col min="16138" max="16138" width="14" style="61" customWidth="1"/>
    <col min="16139" max="16139" width="15.5703125" style="61" customWidth="1"/>
    <col min="16140" max="16384" width="9" style="61"/>
  </cols>
  <sheetData>
    <row r="1" spans="1:16" ht="18.75" customHeight="1" x14ac:dyDescent="0.25">
      <c r="K1" s="99" t="s">
        <v>0</v>
      </c>
      <c r="L1" s="99"/>
      <c r="M1" s="99"/>
      <c r="O1" s="100"/>
    </row>
    <row r="2" spans="1:16" ht="20.25" customHeight="1" x14ac:dyDescent="0.25">
      <c r="A2" s="64"/>
      <c r="B2" s="64"/>
      <c r="C2" s="64"/>
      <c r="D2" s="64"/>
      <c r="E2" s="64"/>
      <c r="F2" s="64"/>
      <c r="G2" s="64"/>
      <c r="H2" s="65"/>
      <c r="I2" s="65"/>
      <c r="K2" s="101" t="s">
        <v>241</v>
      </c>
      <c r="L2" s="101"/>
      <c r="M2" s="101"/>
      <c r="N2" s="101"/>
      <c r="O2" s="102"/>
      <c r="P2" s="102"/>
    </row>
    <row r="3" spans="1:16" ht="83.25" customHeight="1" x14ac:dyDescent="0.3">
      <c r="A3" s="64"/>
      <c r="B3" s="103" t="s">
        <v>242</v>
      </c>
      <c r="C3" s="103"/>
      <c r="D3" s="103"/>
      <c r="E3" s="103"/>
      <c r="F3" s="103"/>
      <c r="G3" s="103"/>
      <c r="H3" s="103"/>
      <c r="I3" s="103"/>
      <c r="J3" s="103"/>
      <c r="K3" s="64"/>
    </row>
    <row r="4" spans="1:16" ht="12.75" customHeight="1" x14ac:dyDescent="0.25">
      <c r="A4" s="104" t="s">
        <v>243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6" ht="33" customHeight="1" x14ac:dyDescent="0.25">
      <c r="A5" s="106" t="s">
        <v>4</v>
      </c>
      <c r="B5" s="106" t="s">
        <v>5</v>
      </c>
      <c r="C5" s="107" t="s">
        <v>6</v>
      </c>
      <c r="D5" s="107"/>
      <c r="E5" s="107"/>
      <c r="F5" s="107" t="s">
        <v>7</v>
      </c>
      <c r="G5" s="107" t="s">
        <v>8</v>
      </c>
      <c r="H5" s="107"/>
      <c r="I5" s="107"/>
      <c r="J5" s="108"/>
      <c r="K5" s="73" t="s">
        <v>244</v>
      </c>
    </row>
    <row r="6" spans="1:16" ht="158.25" customHeight="1" x14ac:dyDescent="0.25">
      <c r="A6" s="106"/>
      <c r="B6" s="106"/>
      <c r="C6" s="109" t="s">
        <v>245</v>
      </c>
      <c r="D6" s="109" t="s">
        <v>246</v>
      </c>
      <c r="E6" s="109" t="s">
        <v>12</v>
      </c>
      <c r="F6" s="107"/>
      <c r="G6" s="110" t="s">
        <v>13</v>
      </c>
      <c r="H6" s="109" t="s">
        <v>247</v>
      </c>
      <c r="I6" s="109" t="s">
        <v>15</v>
      </c>
      <c r="J6" s="111" t="s">
        <v>247</v>
      </c>
      <c r="K6" s="73"/>
    </row>
    <row r="7" spans="1:16" ht="47.25" x14ac:dyDescent="0.25">
      <c r="A7" s="112">
        <v>1</v>
      </c>
      <c r="B7" s="113" t="s">
        <v>248</v>
      </c>
      <c r="C7" s="114"/>
      <c r="D7" s="114">
        <v>12.7</v>
      </c>
      <c r="E7" s="113" t="s">
        <v>249</v>
      </c>
      <c r="F7" s="115">
        <f t="shared" ref="F7:F50" si="0">SUM(C7,D7)</f>
        <v>12.7</v>
      </c>
      <c r="G7" s="116"/>
      <c r="H7" s="114"/>
      <c r="I7" s="117" t="str">
        <f>E7</f>
        <v>Предмети, матеріали та інвентар</v>
      </c>
      <c r="J7" s="118">
        <f>D7</f>
        <v>12.7</v>
      </c>
      <c r="K7" s="84"/>
    </row>
    <row r="8" spans="1:16" ht="46.5" customHeight="1" x14ac:dyDescent="0.25">
      <c r="A8" s="112">
        <v>2</v>
      </c>
      <c r="B8" s="113" t="s">
        <v>250</v>
      </c>
      <c r="C8" s="114"/>
      <c r="D8" s="114">
        <v>12.27</v>
      </c>
      <c r="E8" s="113" t="s">
        <v>251</v>
      </c>
      <c r="F8" s="115">
        <f t="shared" si="0"/>
        <v>12.27</v>
      </c>
      <c r="G8" s="116"/>
      <c r="H8" s="114"/>
      <c r="I8" s="117" t="str">
        <f>E8</f>
        <v>Медикаменти та перев”язувальні матеріали</v>
      </c>
      <c r="J8" s="118">
        <f>D8</f>
        <v>12.27</v>
      </c>
      <c r="K8" s="84"/>
    </row>
    <row r="9" spans="1:16" ht="15.75" x14ac:dyDescent="0.25">
      <c r="A9" s="112">
        <v>3</v>
      </c>
      <c r="B9" s="116" t="s">
        <v>252</v>
      </c>
      <c r="C9" s="114">
        <v>55.9</v>
      </c>
      <c r="D9" s="114"/>
      <c r="E9" s="113"/>
      <c r="F9" s="115">
        <f t="shared" si="0"/>
        <v>55.9</v>
      </c>
      <c r="G9" s="116"/>
      <c r="H9" s="114"/>
      <c r="I9" s="117"/>
      <c r="J9" s="118"/>
      <c r="K9" s="84"/>
    </row>
    <row r="10" spans="1:16" ht="15.75" x14ac:dyDescent="0.25">
      <c r="A10" s="112"/>
      <c r="B10" s="116"/>
      <c r="C10" s="114"/>
      <c r="D10" s="114"/>
      <c r="E10" s="113"/>
      <c r="F10" s="115">
        <f t="shared" si="0"/>
        <v>0</v>
      </c>
      <c r="G10" s="116"/>
      <c r="H10" s="114"/>
      <c r="I10" s="117"/>
      <c r="J10" s="118"/>
      <c r="K10" s="84"/>
    </row>
    <row r="11" spans="1:16" ht="15.75" x14ac:dyDescent="0.25">
      <c r="A11" s="112"/>
      <c r="B11" s="116"/>
      <c r="C11" s="114"/>
      <c r="D11" s="114"/>
      <c r="E11" s="113"/>
      <c r="F11" s="115">
        <f t="shared" si="0"/>
        <v>0</v>
      </c>
      <c r="G11" s="116"/>
      <c r="H11" s="114"/>
      <c r="I11" s="117"/>
      <c r="J11" s="118"/>
      <c r="K11" s="84"/>
    </row>
    <row r="12" spans="1:16" ht="15.75" x14ac:dyDescent="0.25">
      <c r="A12" s="112"/>
      <c r="B12" s="116"/>
      <c r="C12" s="114"/>
      <c r="D12" s="114"/>
      <c r="E12" s="113"/>
      <c r="F12" s="115">
        <f t="shared" si="0"/>
        <v>0</v>
      </c>
      <c r="G12" s="119"/>
      <c r="H12" s="114"/>
      <c r="I12" s="113"/>
      <c r="J12" s="118"/>
      <c r="K12" s="84"/>
    </row>
    <row r="13" spans="1:16" ht="15.75" x14ac:dyDescent="0.25">
      <c r="A13" s="112"/>
      <c r="B13" s="116"/>
      <c r="C13" s="114"/>
      <c r="D13" s="114"/>
      <c r="E13" s="113"/>
      <c r="F13" s="115">
        <f t="shared" si="0"/>
        <v>0</v>
      </c>
      <c r="G13" s="119"/>
      <c r="H13" s="114"/>
      <c r="I13" s="113"/>
      <c r="J13" s="118"/>
      <c r="K13" s="84"/>
    </row>
    <row r="14" spans="1:16" ht="15.75" x14ac:dyDescent="0.25">
      <c r="A14" s="112"/>
      <c r="B14" s="116"/>
      <c r="C14" s="114"/>
      <c r="D14" s="114"/>
      <c r="E14" s="113"/>
      <c r="F14" s="115">
        <f t="shared" si="0"/>
        <v>0</v>
      </c>
      <c r="G14" s="116"/>
      <c r="H14" s="114"/>
      <c r="I14" s="113"/>
      <c r="J14" s="118"/>
      <c r="K14" s="84"/>
    </row>
    <row r="15" spans="1:16" ht="15.75" x14ac:dyDescent="0.25">
      <c r="A15" s="119"/>
      <c r="B15" s="116"/>
      <c r="C15" s="114"/>
      <c r="D15" s="114"/>
      <c r="E15" s="113"/>
      <c r="F15" s="115">
        <f t="shared" si="0"/>
        <v>0</v>
      </c>
      <c r="G15" s="116"/>
      <c r="H15" s="114"/>
      <c r="I15" s="113"/>
      <c r="J15" s="118"/>
      <c r="K15" s="84"/>
    </row>
    <row r="16" spans="1:16" ht="15" customHeight="1" x14ac:dyDescent="0.25">
      <c r="A16" s="119"/>
      <c r="B16" s="116"/>
      <c r="C16" s="114"/>
      <c r="D16" s="114"/>
      <c r="E16" s="113"/>
      <c r="F16" s="115">
        <f t="shared" si="0"/>
        <v>0</v>
      </c>
      <c r="G16" s="116"/>
      <c r="H16" s="114"/>
      <c r="I16" s="113"/>
      <c r="J16" s="118"/>
      <c r="K16" s="84"/>
    </row>
    <row r="17" spans="1:11" ht="15.75" x14ac:dyDescent="0.25">
      <c r="A17" s="112"/>
      <c r="B17" s="116"/>
      <c r="C17" s="114"/>
      <c r="D17" s="114"/>
      <c r="E17" s="113"/>
      <c r="F17" s="115">
        <f t="shared" si="0"/>
        <v>0</v>
      </c>
      <c r="G17" s="116"/>
      <c r="H17" s="114"/>
      <c r="I17" s="113"/>
      <c r="J17" s="118"/>
      <c r="K17" s="84"/>
    </row>
    <row r="18" spans="1:11" ht="15.75" x14ac:dyDescent="0.25">
      <c r="A18" s="112"/>
      <c r="B18" s="116"/>
      <c r="C18" s="114"/>
      <c r="D18" s="114"/>
      <c r="E18" s="113"/>
      <c r="F18" s="115">
        <f t="shared" si="0"/>
        <v>0</v>
      </c>
      <c r="G18" s="116"/>
      <c r="H18" s="114"/>
      <c r="I18" s="113"/>
      <c r="J18" s="118"/>
      <c r="K18" s="84"/>
    </row>
    <row r="19" spans="1:11" ht="15.75" x14ac:dyDescent="0.25">
      <c r="A19" s="112"/>
      <c r="B19" s="116"/>
      <c r="C19" s="114"/>
      <c r="D19" s="114"/>
      <c r="E19" s="113"/>
      <c r="F19" s="115">
        <f t="shared" si="0"/>
        <v>0</v>
      </c>
      <c r="G19" s="116"/>
      <c r="H19" s="114"/>
      <c r="I19" s="113"/>
      <c r="J19" s="118"/>
      <c r="K19" s="84"/>
    </row>
    <row r="20" spans="1:11" ht="15.75" x14ac:dyDescent="0.25">
      <c r="A20" s="112"/>
      <c r="B20" s="116"/>
      <c r="C20" s="114"/>
      <c r="D20" s="114"/>
      <c r="E20" s="113"/>
      <c r="F20" s="115">
        <f t="shared" si="0"/>
        <v>0</v>
      </c>
      <c r="G20" s="116"/>
      <c r="H20" s="114"/>
      <c r="I20" s="113"/>
      <c r="J20" s="118"/>
      <c r="K20" s="84"/>
    </row>
    <row r="21" spans="1:11" ht="15.75" x14ac:dyDescent="0.25">
      <c r="A21" s="112"/>
      <c r="B21" s="116"/>
      <c r="C21" s="114"/>
      <c r="D21" s="114"/>
      <c r="E21" s="113"/>
      <c r="F21" s="115">
        <f t="shared" si="0"/>
        <v>0</v>
      </c>
      <c r="G21" s="116"/>
      <c r="H21" s="114"/>
      <c r="I21" s="113"/>
      <c r="J21" s="118"/>
      <c r="K21" s="84"/>
    </row>
    <row r="22" spans="1:11" ht="15.75" x14ac:dyDescent="0.25">
      <c r="A22" s="112"/>
      <c r="B22" s="116"/>
      <c r="C22" s="114"/>
      <c r="D22" s="114"/>
      <c r="E22" s="113"/>
      <c r="F22" s="115">
        <f t="shared" si="0"/>
        <v>0</v>
      </c>
      <c r="G22" s="116"/>
      <c r="H22" s="114"/>
      <c r="I22" s="113"/>
      <c r="J22" s="118"/>
      <c r="K22" s="84"/>
    </row>
    <row r="23" spans="1:11" ht="15.75" x14ac:dyDescent="0.25">
      <c r="A23" s="112"/>
      <c r="B23" s="116"/>
      <c r="C23" s="114"/>
      <c r="D23" s="114"/>
      <c r="E23" s="113"/>
      <c r="F23" s="115">
        <f t="shared" si="0"/>
        <v>0</v>
      </c>
      <c r="G23" s="116"/>
      <c r="H23" s="114"/>
      <c r="I23" s="113"/>
      <c r="J23" s="118"/>
      <c r="K23" s="84"/>
    </row>
    <row r="24" spans="1:11" ht="15.75" hidden="1" x14ac:dyDescent="0.25">
      <c r="A24" s="112"/>
      <c r="B24" s="116"/>
      <c r="C24" s="114"/>
      <c r="D24" s="114"/>
      <c r="E24" s="113"/>
      <c r="F24" s="115">
        <f t="shared" si="0"/>
        <v>0</v>
      </c>
      <c r="G24" s="116"/>
      <c r="H24" s="114"/>
      <c r="I24" s="113"/>
      <c r="J24" s="118"/>
      <c r="K24" s="84"/>
    </row>
    <row r="25" spans="1:11" ht="15.75" hidden="1" x14ac:dyDescent="0.25">
      <c r="A25" s="119"/>
      <c r="B25" s="116"/>
      <c r="C25" s="114"/>
      <c r="D25" s="114"/>
      <c r="E25" s="113"/>
      <c r="F25" s="115">
        <f t="shared" si="0"/>
        <v>0</v>
      </c>
      <c r="G25" s="116"/>
      <c r="H25" s="114"/>
      <c r="I25" s="113"/>
      <c r="J25" s="118"/>
      <c r="K25" s="84"/>
    </row>
    <row r="26" spans="1:11" ht="15.75" hidden="1" x14ac:dyDescent="0.25">
      <c r="A26" s="119"/>
      <c r="B26" s="116"/>
      <c r="C26" s="114"/>
      <c r="D26" s="114"/>
      <c r="E26" s="113"/>
      <c r="F26" s="115">
        <f t="shared" si="0"/>
        <v>0</v>
      </c>
      <c r="G26" s="116"/>
      <c r="H26" s="114"/>
      <c r="I26" s="113"/>
      <c r="J26" s="118"/>
      <c r="K26" s="84"/>
    </row>
    <row r="27" spans="1:11" ht="15.75" hidden="1" x14ac:dyDescent="0.25">
      <c r="A27" s="112"/>
      <c r="B27" s="116"/>
      <c r="C27" s="114"/>
      <c r="D27" s="114"/>
      <c r="E27" s="113"/>
      <c r="F27" s="115">
        <f t="shared" si="0"/>
        <v>0</v>
      </c>
      <c r="G27" s="116"/>
      <c r="H27" s="114"/>
      <c r="I27" s="113"/>
      <c r="J27" s="118"/>
      <c r="K27" s="84"/>
    </row>
    <row r="28" spans="1:11" ht="15.75" hidden="1" x14ac:dyDescent="0.25">
      <c r="A28" s="112"/>
      <c r="B28" s="116"/>
      <c r="C28" s="114"/>
      <c r="D28" s="114"/>
      <c r="E28" s="113"/>
      <c r="F28" s="115">
        <f t="shared" si="0"/>
        <v>0</v>
      </c>
      <c r="G28" s="116"/>
      <c r="H28" s="114"/>
      <c r="I28" s="113"/>
      <c r="J28" s="118"/>
      <c r="K28" s="84"/>
    </row>
    <row r="29" spans="1:11" ht="15.75" hidden="1" x14ac:dyDescent="0.25">
      <c r="A29" s="112"/>
      <c r="B29" s="116"/>
      <c r="C29" s="114"/>
      <c r="D29" s="114"/>
      <c r="E29" s="113"/>
      <c r="F29" s="115">
        <f t="shared" si="0"/>
        <v>0</v>
      </c>
      <c r="G29" s="116"/>
      <c r="H29" s="114"/>
      <c r="I29" s="113"/>
      <c r="J29" s="118"/>
      <c r="K29" s="84"/>
    </row>
    <row r="30" spans="1:11" ht="15.75" hidden="1" x14ac:dyDescent="0.25">
      <c r="A30" s="112"/>
      <c r="B30" s="116"/>
      <c r="C30" s="114"/>
      <c r="D30" s="114"/>
      <c r="E30" s="113"/>
      <c r="F30" s="115">
        <f t="shared" si="0"/>
        <v>0</v>
      </c>
      <c r="G30" s="116"/>
      <c r="H30" s="114"/>
      <c r="I30" s="113"/>
      <c r="J30" s="118"/>
      <c r="K30" s="84"/>
    </row>
    <row r="31" spans="1:11" ht="15.75" hidden="1" x14ac:dyDescent="0.25">
      <c r="A31" s="112"/>
      <c r="B31" s="116"/>
      <c r="C31" s="114"/>
      <c r="D31" s="114"/>
      <c r="E31" s="113"/>
      <c r="F31" s="115">
        <f t="shared" si="0"/>
        <v>0</v>
      </c>
      <c r="G31" s="116"/>
      <c r="H31" s="114"/>
      <c r="I31" s="113"/>
      <c r="J31" s="118"/>
      <c r="K31" s="84"/>
    </row>
    <row r="32" spans="1:11" ht="15.75" hidden="1" x14ac:dyDescent="0.25">
      <c r="A32" s="112"/>
      <c r="B32" s="116"/>
      <c r="C32" s="114"/>
      <c r="D32" s="114"/>
      <c r="E32" s="113"/>
      <c r="F32" s="115">
        <f t="shared" si="0"/>
        <v>0</v>
      </c>
      <c r="G32" s="116"/>
      <c r="H32" s="114"/>
      <c r="I32" s="113"/>
      <c r="J32" s="118"/>
      <c r="K32" s="84"/>
    </row>
    <row r="33" spans="1:11" ht="15.75" hidden="1" x14ac:dyDescent="0.25">
      <c r="A33" s="112"/>
      <c r="B33" s="116"/>
      <c r="C33" s="114"/>
      <c r="D33" s="114"/>
      <c r="E33" s="113"/>
      <c r="F33" s="115">
        <f t="shared" si="0"/>
        <v>0</v>
      </c>
      <c r="G33" s="116"/>
      <c r="H33" s="114"/>
      <c r="I33" s="113"/>
      <c r="J33" s="118"/>
      <c r="K33" s="84"/>
    </row>
    <row r="34" spans="1:11" ht="15.75" hidden="1" x14ac:dyDescent="0.25">
      <c r="A34" s="112"/>
      <c r="B34" s="116"/>
      <c r="C34" s="114"/>
      <c r="D34" s="114"/>
      <c r="E34" s="113"/>
      <c r="F34" s="115">
        <f t="shared" si="0"/>
        <v>0</v>
      </c>
      <c r="G34" s="116"/>
      <c r="H34" s="114"/>
      <c r="I34" s="113"/>
      <c r="J34" s="118"/>
      <c r="K34" s="84"/>
    </row>
    <row r="35" spans="1:11" ht="15.75" hidden="1" x14ac:dyDescent="0.25">
      <c r="A35" s="119"/>
      <c r="B35" s="116"/>
      <c r="C35" s="114"/>
      <c r="D35" s="114"/>
      <c r="E35" s="113"/>
      <c r="F35" s="115">
        <f t="shared" si="0"/>
        <v>0</v>
      </c>
      <c r="G35" s="116"/>
      <c r="H35" s="114"/>
      <c r="I35" s="113"/>
      <c r="J35" s="118"/>
      <c r="K35" s="84"/>
    </row>
    <row r="36" spans="1:11" ht="15.75" hidden="1" x14ac:dyDescent="0.25">
      <c r="A36" s="119"/>
      <c r="B36" s="116"/>
      <c r="C36" s="114"/>
      <c r="D36" s="114"/>
      <c r="E36" s="113"/>
      <c r="F36" s="115">
        <f t="shared" si="0"/>
        <v>0</v>
      </c>
      <c r="G36" s="116"/>
      <c r="H36" s="114"/>
      <c r="I36" s="113"/>
      <c r="J36" s="118"/>
      <c r="K36" s="84"/>
    </row>
    <row r="37" spans="1:11" ht="15.75" hidden="1" x14ac:dyDescent="0.25">
      <c r="A37" s="112"/>
      <c r="B37" s="116"/>
      <c r="C37" s="114"/>
      <c r="D37" s="114"/>
      <c r="E37" s="113"/>
      <c r="F37" s="115">
        <f t="shared" si="0"/>
        <v>0</v>
      </c>
      <c r="G37" s="116"/>
      <c r="H37" s="114"/>
      <c r="I37" s="113"/>
      <c r="J37" s="118"/>
      <c r="K37" s="84"/>
    </row>
    <row r="38" spans="1:11" ht="15.75" hidden="1" x14ac:dyDescent="0.25">
      <c r="A38" s="112"/>
      <c r="B38" s="116"/>
      <c r="C38" s="114"/>
      <c r="D38" s="114"/>
      <c r="E38" s="113"/>
      <c r="F38" s="115">
        <f t="shared" si="0"/>
        <v>0</v>
      </c>
      <c r="G38" s="116"/>
      <c r="H38" s="114"/>
      <c r="I38" s="113"/>
      <c r="J38" s="118"/>
      <c r="K38" s="84"/>
    </row>
    <row r="39" spans="1:11" ht="15.75" hidden="1" x14ac:dyDescent="0.25">
      <c r="A39" s="112"/>
      <c r="B39" s="116"/>
      <c r="C39" s="114"/>
      <c r="D39" s="114"/>
      <c r="E39" s="113"/>
      <c r="F39" s="115">
        <f t="shared" si="0"/>
        <v>0</v>
      </c>
      <c r="G39" s="116"/>
      <c r="H39" s="114"/>
      <c r="I39" s="113"/>
      <c r="J39" s="118"/>
      <c r="K39" s="84"/>
    </row>
    <row r="40" spans="1:11" ht="15.75" hidden="1" x14ac:dyDescent="0.25">
      <c r="A40" s="112"/>
      <c r="B40" s="116"/>
      <c r="C40" s="114"/>
      <c r="D40" s="114"/>
      <c r="E40" s="113"/>
      <c r="F40" s="115">
        <f t="shared" si="0"/>
        <v>0</v>
      </c>
      <c r="G40" s="116"/>
      <c r="H40" s="114"/>
      <c r="I40" s="113"/>
      <c r="J40" s="118"/>
      <c r="K40" s="84"/>
    </row>
    <row r="41" spans="1:11" ht="15.75" hidden="1" x14ac:dyDescent="0.25">
      <c r="A41" s="112"/>
      <c r="B41" s="116"/>
      <c r="C41" s="114"/>
      <c r="D41" s="114"/>
      <c r="E41" s="113"/>
      <c r="F41" s="115">
        <f t="shared" si="0"/>
        <v>0</v>
      </c>
      <c r="G41" s="116"/>
      <c r="H41" s="114"/>
      <c r="I41" s="113"/>
      <c r="J41" s="118"/>
      <c r="K41" s="84"/>
    </row>
    <row r="42" spans="1:11" ht="15.75" hidden="1" x14ac:dyDescent="0.25">
      <c r="A42" s="112"/>
      <c r="B42" s="116"/>
      <c r="C42" s="114"/>
      <c r="D42" s="114"/>
      <c r="E42" s="113"/>
      <c r="F42" s="115">
        <f t="shared" si="0"/>
        <v>0</v>
      </c>
      <c r="G42" s="116"/>
      <c r="H42" s="114"/>
      <c r="I42" s="113"/>
      <c r="J42" s="118"/>
      <c r="K42" s="84"/>
    </row>
    <row r="43" spans="1:11" ht="15.75" hidden="1" x14ac:dyDescent="0.25">
      <c r="A43" s="112"/>
      <c r="B43" s="116"/>
      <c r="C43" s="114"/>
      <c r="D43" s="114"/>
      <c r="E43" s="113"/>
      <c r="F43" s="115">
        <f t="shared" si="0"/>
        <v>0</v>
      </c>
      <c r="G43" s="116"/>
      <c r="H43" s="114"/>
      <c r="I43" s="113"/>
      <c r="J43" s="118"/>
      <c r="K43" s="84"/>
    </row>
    <row r="44" spans="1:11" ht="15.75" hidden="1" x14ac:dyDescent="0.25">
      <c r="A44" s="112"/>
      <c r="B44" s="116"/>
      <c r="C44" s="114"/>
      <c r="D44" s="114"/>
      <c r="E44" s="113"/>
      <c r="F44" s="115">
        <f t="shared" si="0"/>
        <v>0</v>
      </c>
      <c r="G44" s="116"/>
      <c r="H44" s="114"/>
      <c r="I44" s="113"/>
      <c r="J44" s="118"/>
      <c r="K44" s="84"/>
    </row>
    <row r="45" spans="1:11" ht="15.75" hidden="1" x14ac:dyDescent="0.25">
      <c r="A45" s="119"/>
      <c r="B45" s="116"/>
      <c r="C45" s="114"/>
      <c r="D45" s="114"/>
      <c r="E45" s="113"/>
      <c r="F45" s="115">
        <f t="shared" si="0"/>
        <v>0</v>
      </c>
      <c r="G45" s="116"/>
      <c r="H45" s="114"/>
      <c r="I45" s="113"/>
      <c r="J45" s="118"/>
      <c r="K45" s="84"/>
    </row>
    <row r="46" spans="1:11" ht="15.75" hidden="1" x14ac:dyDescent="0.25">
      <c r="A46" s="119"/>
      <c r="B46" s="116"/>
      <c r="C46" s="114"/>
      <c r="D46" s="114"/>
      <c r="E46" s="113"/>
      <c r="F46" s="115">
        <f t="shared" si="0"/>
        <v>0</v>
      </c>
      <c r="G46" s="116"/>
      <c r="H46" s="114"/>
      <c r="I46" s="113"/>
      <c r="J46" s="118"/>
      <c r="K46" s="84"/>
    </row>
    <row r="47" spans="1:11" ht="15.75" hidden="1" x14ac:dyDescent="0.25">
      <c r="A47" s="120"/>
      <c r="B47" s="121"/>
      <c r="C47" s="122"/>
      <c r="D47" s="122"/>
      <c r="E47" s="123"/>
      <c r="F47" s="115">
        <f t="shared" si="0"/>
        <v>0</v>
      </c>
      <c r="G47" s="121"/>
      <c r="H47" s="122"/>
      <c r="I47" s="123"/>
      <c r="J47" s="124"/>
      <c r="K47" s="84"/>
    </row>
    <row r="48" spans="1:11" ht="15.75" hidden="1" x14ac:dyDescent="0.25">
      <c r="A48" s="120"/>
      <c r="B48" s="121"/>
      <c r="C48" s="122"/>
      <c r="D48" s="122"/>
      <c r="E48" s="123"/>
      <c r="F48" s="115">
        <f t="shared" si="0"/>
        <v>0</v>
      </c>
      <c r="G48" s="121"/>
      <c r="H48" s="122"/>
      <c r="I48" s="123"/>
      <c r="J48" s="124"/>
      <c r="K48" s="84"/>
    </row>
    <row r="49" spans="1:11" ht="15.75" hidden="1" x14ac:dyDescent="0.25">
      <c r="A49" s="120"/>
      <c r="B49" s="121"/>
      <c r="C49" s="122"/>
      <c r="D49" s="122"/>
      <c r="E49" s="123"/>
      <c r="F49" s="115">
        <f t="shared" si="0"/>
        <v>0</v>
      </c>
      <c r="G49" s="121"/>
      <c r="H49" s="122"/>
      <c r="I49" s="123"/>
      <c r="J49" s="124"/>
      <c r="K49" s="84"/>
    </row>
    <row r="50" spans="1:11" ht="15.75" x14ac:dyDescent="0.25">
      <c r="A50" s="121"/>
      <c r="B50" s="125" t="s">
        <v>54</v>
      </c>
      <c r="C50" s="126">
        <f>SUM(C7:C49)</f>
        <v>55.9</v>
      </c>
      <c r="D50" s="126">
        <f>SUM(D7:D49)</f>
        <v>24.97</v>
      </c>
      <c r="E50" s="127"/>
      <c r="F50" s="128">
        <f t="shared" si="0"/>
        <v>80.87</v>
      </c>
      <c r="G50" s="129"/>
      <c r="H50" s="126">
        <f>SUM(H7:H49)</f>
        <v>0</v>
      </c>
      <c r="I50" s="127"/>
      <c r="J50" s="130">
        <f>SUM(J7:J49)</f>
        <v>24.97</v>
      </c>
      <c r="K50" s="131">
        <f>C50-H50</f>
        <v>55.9</v>
      </c>
    </row>
    <row r="52" spans="1:11" ht="15.75" x14ac:dyDescent="0.25">
      <c r="B52" s="97" t="s">
        <v>253</v>
      </c>
      <c r="F52" s="132"/>
      <c r="G52" s="133" t="s">
        <v>254</v>
      </c>
      <c r="H52" s="133"/>
    </row>
    <row r="53" spans="1:11" x14ac:dyDescent="0.25">
      <c r="B53" s="97"/>
      <c r="F53" s="134" t="s">
        <v>56</v>
      </c>
      <c r="G53" s="134"/>
      <c r="H53" s="134"/>
    </row>
    <row r="54" spans="1:11" ht="15.75" x14ac:dyDescent="0.25">
      <c r="B54" s="97" t="s">
        <v>57</v>
      </c>
      <c r="F54" s="132"/>
      <c r="G54" s="133" t="s">
        <v>255</v>
      </c>
      <c r="H54" s="133"/>
    </row>
    <row r="55" spans="1:11" x14ac:dyDescent="0.25">
      <c r="F55" s="134" t="s">
        <v>56</v>
      </c>
      <c r="G55" s="134"/>
      <c r="H55" s="134"/>
    </row>
  </sheetData>
  <sheetProtection selectLockedCells="1" selectUnlockedCells="1"/>
  <mergeCells count="14">
    <mergeCell ref="G52:H52"/>
    <mergeCell ref="F53:H53"/>
    <mergeCell ref="G54:H54"/>
    <mergeCell ref="F55:H55"/>
    <mergeCell ref="K1:M1"/>
    <mergeCell ref="K2:N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.51180555555555551" footer="0.51180555555555551"/>
  <pageSetup paperSize="9" scale="67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7" t="s">
        <v>256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63" x14ac:dyDescent="0.25">
      <c r="A7" s="15">
        <v>1</v>
      </c>
      <c r="B7" s="18" t="s">
        <v>257</v>
      </c>
      <c r="C7" s="17">
        <v>0</v>
      </c>
      <c r="D7" s="17">
        <v>1734.6</v>
      </c>
      <c r="E7" s="18" t="s">
        <v>258</v>
      </c>
      <c r="F7" s="19">
        <f>SUM(C7,D7)</f>
        <v>1734.6</v>
      </c>
      <c r="G7" s="16">
        <v>3110</v>
      </c>
      <c r="H7" s="17"/>
      <c r="I7" s="20" t="s">
        <v>258</v>
      </c>
      <c r="J7" s="17">
        <v>1734.6</v>
      </c>
      <c r="K7" s="21"/>
    </row>
    <row r="8" spans="1:16" ht="15.75" x14ac:dyDescent="0.25">
      <c r="A8" s="15"/>
      <c r="B8" s="16"/>
      <c r="C8" s="17"/>
      <c r="D8" s="17"/>
      <c r="E8" s="18"/>
      <c r="F8" s="19">
        <f t="shared" ref="F8:F50" si="0">SUM(C8,D8)</f>
        <v>0</v>
      </c>
      <c r="G8" s="16"/>
      <c r="H8" s="17"/>
      <c r="I8" s="20"/>
      <c r="J8" s="17"/>
      <c r="K8" s="21"/>
    </row>
    <row r="9" spans="1:16" ht="15.75" hidden="1" x14ac:dyDescent="0.25">
      <c r="A9" s="15"/>
      <c r="B9" s="16"/>
      <c r="C9" s="17"/>
      <c r="D9" s="17"/>
      <c r="E9" s="18"/>
      <c r="F9" s="19">
        <f t="shared" si="0"/>
        <v>0</v>
      </c>
      <c r="G9" s="16"/>
      <c r="H9" s="17"/>
      <c r="I9" s="20"/>
      <c r="J9" s="17"/>
      <c r="K9" s="21"/>
    </row>
    <row r="10" spans="1:16" ht="15.75" hidden="1" x14ac:dyDescent="0.25">
      <c r="A10" s="15"/>
      <c r="B10" s="16"/>
      <c r="C10" s="17"/>
      <c r="D10" s="17"/>
      <c r="E10" s="18"/>
      <c r="F10" s="19">
        <f t="shared" si="0"/>
        <v>0</v>
      </c>
      <c r="G10" s="16"/>
      <c r="H10" s="17"/>
      <c r="I10" s="20"/>
      <c r="J10" s="17"/>
      <c r="K10" s="21"/>
    </row>
    <row r="11" spans="1:16" ht="15.75" hidden="1" x14ac:dyDescent="0.25">
      <c r="A11" s="15"/>
      <c r="B11" s="16"/>
      <c r="C11" s="17"/>
      <c r="D11" s="17"/>
      <c r="E11" s="18"/>
      <c r="F11" s="19">
        <f t="shared" si="0"/>
        <v>0</v>
      </c>
      <c r="G11" s="16"/>
      <c r="H11" s="17"/>
      <c r="I11" s="20"/>
      <c r="J11" s="17"/>
      <c r="K11" s="21"/>
    </row>
    <row r="12" spans="1:16" ht="15.75" hidden="1" x14ac:dyDescent="0.25">
      <c r="A12" s="15"/>
      <c r="B12" s="16"/>
      <c r="C12" s="17"/>
      <c r="D12" s="17"/>
      <c r="E12" s="18"/>
      <c r="F12" s="19">
        <f t="shared" si="0"/>
        <v>0</v>
      </c>
      <c r="G12" s="22"/>
      <c r="H12" s="17"/>
      <c r="I12" s="18"/>
      <c r="J12" s="17"/>
      <c r="K12" s="21"/>
    </row>
    <row r="13" spans="1:16" ht="15.75" hidden="1" x14ac:dyDescent="0.25">
      <c r="A13" s="15"/>
      <c r="B13" s="16"/>
      <c r="C13" s="17"/>
      <c r="D13" s="17"/>
      <c r="E13" s="18"/>
      <c r="F13" s="19">
        <f t="shared" si="0"/>
        <v>0</v>
      </c>
      <c r="G13" s="22"/>
      <c r="H13" s="17"/>
      <c r="I13" s="18"/>
      <c r="J13" s="17"/>
      <c r="K13" s="21"/>
    </row>
    <row r="14" spans="1:16" ht="15.75" hidden="1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1"/>
    </row>
    <row r="15" spans="1:16" ht="15.75" hidden="1" x14ac:dyDescent="0.25">
      <c r="A15" s="22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1"/>
    </row>
    <row r="16" spans="1:16" ht="15" hidden="1" customHeight="1" x14ac:dyDescent="0.25">
      <c r="A16" s="22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1"/>
    </row>
    <row r="17" spans="1:11" ht="15.75" hidden="1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1"/>
    </row>
    <row r="18" spans="1:11" ht="15.75" hidden="1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1"/>
    </row>
    <row r="19" spans="1:11" ht="15.75" hidden="1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1"/>
    </row>
    <row r="20" spans="1:11" ht="15.75" hidden="1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1"/>
    </row>
    <row r="21" spans="1:11" ht="15.75" hidden="1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1"/>
    </row>
    <row r="22" spans="1:11" ht="15.75" hidden="1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1"/>
    </row>
    <row r="23" spans="1:11" ht="15.75" hidden="1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1"/>
    </row>
    <row r="24" spans="1:11" ht="15.75" hidden="1" x14ac:dyDescent="0.25">
      <c r="A24" s="15"/>
      <c r="B24" s="16"/>
      <c r="C24" s="17"/>
      <c r="D24" s="17"/>
      <c r="E24" s="18"/>
      <c r="F24" s="19">
        <f t="shared" si="0"/>
        <v>0</v>
      </c>
      <c r="G24" s="16"/>
      <c r="H24" s="17"/>
      <c r="I24" s="18"/>
      <c r="J24" s="17"/>
      <c r="K24" s="21"/>
    </row>
    <row r="25" spans="1:11" ht="15.75" hidden="1" x14ac:dyDescent="0.25">
      <c r="A25" s="22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1"/>
    </row>
    <row r="26" spans="1:11" ht="15.75" hidden="1" x14ac:dyDescent="0.25">
      <c r="A26" s="22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1"/>
    </row>
    <row r="27" spans="1:11" ht="15.75" hidden="1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</row>
    <row r="28" spans="1:11" ht="15.75" hidden="1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</row>
    <row r="29" spans="1:11" ht="15.75" hidden="1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</row>
    <row r="30" spans="1:11" ht="15.75" hidden="1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hidden="1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11" ht="15.75" hidden="1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hidden="1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hidden="1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hidden="1" x14ac:dyDescent="0.25">
      <c r="A35" s="22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hidden="1" x14ac:dyDescent="0.25">
      <c r="A36" s="22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hidden="1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hidden="1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hidden="1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hidden="1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hidden="1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hidden="1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hidden="1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1"/>
    </row>
    <row r="44" spans="1:11" ht="15.75" hidden="1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1"/>
    </row>
    <row r="45" spans="1:11" ht="15.75" hidden="1" x14ac:dyDescent="0.25">
      <c r="A45" s="22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1"/>
    </row>
    <row r="46" spans="1:11" ht="15.75" x14ac:dyDescent="0.25">
      <c r="A46" s="22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1"/>
    </row>
    <row r="47" spans="1:11" ht="15.75" x14ac:dyDescent="0.25">
      <c r="A47" s="23"/>
      <c r="B47" s="24"/>
      <c r="C47" s="25"/>
      <c r="D47" s="25"/>
      <c r="E47" s="26"/>
      <c r="F47" s="19">
        <f t="shared" si="0"/>
        <v>0</v>
      </c>
      <c r="G47" s="24"/>
      <c r="H47" s="25"/>
      <c r="I47" s="26"/>
      <c r="J47" s="25"/>
      <c r="K47" s="21"/>
    </row>
    <row r="48" spans="1:11" ht="15.75" x14ac:dyDescent="0.25">
      <c r="A48" s="23"/>
      <c r="B48" s="24"/>
      <c r="C48" s="25"/>
      <c r="D48" s="25"/>
      <c r="E48" s="26"/>
      <c r="F48" s="19">
        <f t="shared" si="0"/>
        <v>0</v>
      </c>
      <c r="G48" s="24"/>
      <c r="H48" s="25"/>
      <c r="I48" s="26"/>
      <c r="J48" s="25"/>
      <c r="K48" s="21"/>
    </row>
    <row r="49" spans="1:11" ht="15.75" x14ac:dyDescent="0.25">
      <c r="A49" s="23"/>
      <c r="B49" s="24"/>
      <c r="C49" s="25"/>
      <c r="D49" s="25"/>
      <c r="E49" s="26"/>
      <c r="F49" s="19">
        <f t="shared" si="0"/>
        <v>0</v>
      </c>
      <c r="G49" s="24"/>
      <c r="H49" s="25"/>
      <c r="I49" s="26"/>
      <c r="J49" s="25"/>
      <c r="K49" s="21"/>
    </row>
    <row r="50" spans="1:11" ht="15.75" x14ac:dyDescent="0.25">
      <c r="A50" s="24"/>
      <c r="B50" s="27" t="s">
        <v>54</v>
      </c>
      <c r="C50" s="28">
        <f>SUM(C7:C49)</f>
        <v>0</v>
      </c>
      <c r="D50" s="28">
        <f>SUM(D7:D49)</f>
        <v>1734.6</v>
      </c>
      <c r="E50" s="29"/>
      <c r="F50" s="30">
        <f t="shared" si="0"/>
        <v>1734.6</v>
      </c>
      <c r="G50" s="31"/>
      <c r="H50" s="28">
        <f>SUM(H7:H49)</f>
        <v>0</v>
      </c>
      <c r="I50" s="29"/>
      <c r="J50" s="28">
        <f>SUM(J7:J49)</f>
        <v>1734.6</v>
      </c>
      <c r="K50" s="32">
        <f>C50-H50</f>
        <v>0</v>
      </c>
    </row>
    <row r="53" spans="1:11" ht="15.75" x14ac:dyDescent="0.25">
      <c r="B53" s="33" t="s">
        <v>259</v>
      </c>
      <c r="F53" s="34"/>
      <c r="G53" s="35" t="s">
        <v>260</v>
      </c>
      <c r="H53" s="36"/>
    </row>
    <row r="54" spans="1:11" x14ac:dyDescent="0.25">
      <c r="B54" s="33"/>
      <c r="F54" s="37" t="s">
        <v>56</v>
      </c>
      <c r="G54" s="38"/>
      <c r="H54" s="38"/>
    </row>
    <row r="55" spans="1:11" ht="15.75" x14ac:dyDescent="0.25">
      <c r="B55" s="33" t="s">
        <v>57</v>
      </c>
      <c r="F55" s="34"/>
      <c r="G55" s="35" t="s">
        <v>261</v>
      </c>
      <c r="H55" s="36"/>
    </row>
    <row r="56" spans="1:11" x14ac:dyDescent="0.25">
      <c r="F56" s="37" t="s">
        <v>56</v>
      </c>
      <c r="G56" s="38"/>
      <c r="H56" s="3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D9" sqref="D9"/>
    </sheetView>
  </sheetViews>
  <sheetFormatPr defaultRowHeight="15" x14ac:dyDescent="0.25"/>
  <cols>
    <col min="1" max="1" width="7.28515625" customWidth="1"/>
    <col min="2" max="2" width="39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22.42578125" customWidth="1"/>
    <col min="8" max="8" width="18.5703125" customWidth="1"/>
    <col min="9" max="9" width="43.5703125" customWidth="1"/>
    <col min="10" max="10" width="14" customWidth="1"/>
    <col min="11" max="11" width="15.5703125" customWidth="1"/>
    <col min="257" max="257" width="7.28515625" customWidth="1"/>
    <col min="258" max="258" width="39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22.42578125" customWidth="1"/>
    <col min="264" max="264" width="18.5703125" customWidth="1"/>
    <col min="265" max="265" width="43.5703125" customWidth="1"/>
    <col min="266" max="266" width="14" customWidth="1"/>
    <col min="267" max="267" width="15.5703125" customWidth="1"/>
    <col min="513" max="513" width="7.28515625" customWidth="1"/>
    <col min="514" max="514" width="39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22.42578125" customWidth="1"/>
    <col min="520" max="520" width="18.5703125" customWidth="1"/>
    <col min="521" max="521" width="43.5703125" customWidth="1"/>
    <col min="522" max="522" width="14" customWidth="1"/>
    <col min="523" max="523" width="15.5703125" customWidth="1"/>
    <col min="769" max="769" width="7.28515625" customWidth="1"/>
    <col min="770" max="770" width="39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22.42578125" customWidth="1"/>
    <col min="776" max="776" width="18.5703125" customWidth="1"/>
    <col min="777" max="777" width="43.5703125" customWidth="1"/>
    <col min="778" max="778" width="14" customWidth="1"/>
    <col min="779" max="779" width="15.5703125" customWidth="1"/>
    <col min="1025" max="1025" width="7.28515625" customWidth="1"/>
    <col min="1026" max="1026" width="39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22.42578125" customWidth="1"/>
    <col min="1032" max="1032" width="18.5703125" customWidth="1"/>
    <col min="1033" max="1033" width="43.5703125" customWidth="1"/>
    <col min="1034" max="1034" width="14" customWidth="1"/>
    <col min="1035" max="1035" width="15.5703125" customWidth="1"/>
    <col min="1281" max="1281" width="7.28515625" customWidth="1"/>
    <col min="1282" max="1282" width="39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22.42578125" customWidth="1"/>
    <col min="1288" max="1288" width="18.5703125" customWidth="1"/>
    <col min="1289" max="1289" width="43.5703125" customWidth="1"/>
    <col min="1290" max="1290" width="14" customWidth="1"/>
    <col min="1291" max="1291" width="15.5703125" customWidth="1"/>
    <col min="1537" max="1537" width="7.28515625" customWidth="1"/>
    <col min="1538" max="1538" width="39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22.42578125" customWidth="1"/>
    <col min="1544" max="1544" width="18.5703125" customWidth="1"/>
    <col min="1545" max="1545" width="43.5703125" customWidth="1"/>
    <col min="1546" max="1546" width="14" customWidth="1"/>
    <col min="1547" max="1547" width="15.5703125" customWidth="1"/>
    <col min="1793" max="1793" width="7.28515625" customWidth="1"/>
    <col min="1794" max="1794" width="39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22.42578125" customWidth="1"/>
    <col min="1800" max="1800" width="18.5703125" customWidth="1"/>
    <col min="1801" max="1801" width="43.5703125" customWidth="1"/>
    <col min="1802" max="1802" width="14" customWidth="1"/>
    <col min="1803" max="1803" width="15.5703125" customWidth="1"/>
    <col min="2049" max="2049" width="7.28515625" customWidth="1"/>
    <col min="2050" max="2050" width="39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22.42578125" customWidth="1"/>
    <col min="2056" max="2056" width="18.5703125" customWidth="1"/>
    <col min="2057" max="2057" width="43.5703125" customWidth="1"/>
    <col min="2058" max="2058" width="14" customWidth="1"/>
    <col min="2059" max="2059" width="15.5703125" customWidth="1"/>
    <col min="2305" max="2305" width="7.28515625" customWidth="1"/>
    <col min="2306" max="2306" width="39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22.42578125" customWidth="1"/>
    <col min="2312" max="2312" width="18.5703125" customWidth="1"/>
    <col min="2313" max="2313" width="43.5703125" customWidth="1"/>
    <col min="2314" max="2314" width="14" customWidth="1"/>
    <col min="2315" max="2315" width="15.5703125" customWidth="1"/>
    <col min="2561" max="2561" width="7.28515625" customWidth="1"/>
    <col min="2562" max="2562" width="39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22.42578125" customWidth="1"/>
    <col min="2568" max="2568" width="18.5703125" customWidth="1"/>
    <col min="2569" max="2569" width="43.5703125" customWidth="1"/>
    <col min="2570" max="2570" width="14" customWidth="1"/>
    <col min="2571" max="2571" width="15.5703125" customWidth="1"/>
    <col min="2817" max="2817" width="7.28515625" customWidth="1"/>
    <col min="2818" max="2818" width="39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22.42578125" customWidth="1"/>
    <col min="2824" max="2824" width="18.5703125" customWidth="1"/>
    <col min="2825" max="2825" width="43.5703125" customWidth="1"/>
    <col min="2826" max="2826" width="14" customWidth="1"/>
    <col min="2827" max="2827" width="15.5703125" customWidth="1"/>
    <col min="3073" max="3073" width="7.28515625" customWidth="1"/>
    <col min="3074" max="3074" width="39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22.42578125" customWidth="1"/>
    <col min="3080" max="3080" width="18.5703125" customWidth="1"/>
    <col min="3081" max="3081" width="43.5703125" customWidth="1"/>
    <col min="3082" max="3082" width="14" customWidth="1"/>
    <col min="3083" max="3083" width="15.5703125" customWidth="1"/>
    <col min="3329" max="3329" width="7.28515625" customWidth="1"/>
    <col min="3330" max="3330" width="39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22.42578125" customWidth="1"/>
    <col min="3336" max="3336" width="18.5703125" customWidth="1"/>
    <col min="3337" max="3337" width="43.5703125" customWidth="1"/>
    <col min="3338" max="3338" width="14" customWidth="1"/>
    <col min="3339" max="3339" width="15.5703125" customWidth="1"/>
    <col min="3585" max="3585" width="7.28515625" customWidth="1"/>
    <col min="3586" max="3586" width="39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22.42578125" customWidth="1"/>
    <col min="3592" max="3592" width="18.5703125" customWidth="1"/>
    <col min="3593" max="3593" width="43.5703125" customWidth="1"/>
    <col min="3594" max="3594" width="14" customWidth="1"/>
    <col min="3595" max="3595" width="15.5703125" customWidth="1"/>
    <col min="3841" max="3841" width="7.28515625" customWidth="1"/>
    <col min="3842" max="3842" width="39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22.42578125" customWidth="1"/>
    <col min="3848" max="3848" width="18.5703125" customWidth="1"/>
    <col min="3849" max="3849" width="43.5703125" customWidth="1"/>
    <col min="3850" max="3850" width="14" customWidth="1"/>
    <col min="3851" max="3851" width="15.5703125" customWidth="1"/>
    <col min="4097" max="4097" width="7.28515625" customWidth="1"/>
    <col min="4098" max="4098" width="39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22.42578125" customWidth="1"/>
    <col min="4104" max="4104" width="18.5703125" customWidth="1"/>
    <col min="4105" max="4105" width="43.5703125" customWidth="1"/>
    <col min="4106" max="4106" width="14" customWidth="1"/>
    <col min="4107" max="4107" width="15.5703125" customWidth="1"/>
    <col min="4353" max="4353" width="7.28515625" customWidth="1"/>
    <col min="4354" max="4354" width="39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22.42578125" customWidth="1"/>
    <col min="4360" max="4360" width="18.5703125" customWidth="1"/>
    <col min="4361" max="4361" width="43.5703125" customWidth="1"/>
    <col min="4362" max="4362" width="14" customWidth="1"/>
    <col min="4363" max="4363" width="15.5703125" customWidth="1"/>
    <col min="4609" max="4609" width="7.28515625" customWidth="1"/>
    <col min="4610" max="4610" width="39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22.42578125" customWidth="1"/>
    <col min="4616" max="4616" width="18.5703125" customWidth="1"/>
    <col min="4617" max="4617" width="43.5703125" customWidth="1"/>
    <col min="4618" max="4618" width="14" customWidth="1"/>
    <col min="4619" max="4619" width="15.5703125" customWidth="1"/>
    <col min="4865" max="4865" width="7.28515625" customWidth="1"/>
    <col min="4866" max="4866" width="39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22.42578125" customWidth="1"/>
    <col min="4872" max="4872" width="18.5703125" customWidth="1"/>
    <col min="4873" max="4873" width="43.5703125" customWidth="1"/>
    <col min="4874" max="4874" width="14" customWidth="1"/>
    <col min="4875" max="4875" width="15.5703125" customWidth="1"/>
    <col min="5121" max="5121" width="7.28515625" customWidth="1"/>
    <col min="5122" max="5122" width="39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22.42578125" customWidth="1"/>
    <col min="5128" max="5128" width="18.5703125" customWidth="1"/>
    <col min="5129" max="5129" width="43.5703125" customWidth="1"/>
    <col min="5130" max="5130" width="14" customWidth="1"/>
    <col min="5131" max="5131" width="15.5703125" customWidth="1"/>
    <col min="5377" max="5377" width="7.28515625" customWidth="1"/>
    <col min="5378" max="5378" width="39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22.42578125" customWidth="1"/>
    <col min="5384" max="5384" width="18.5703125" customWidth="1"/>
    <col min="5385" max="5385" width="43.5703125" customWidth="1"/>
    <col min="5386" max="5386" width="14" customWidth="1"/>
    <col min="5387" max="5387" width="15.5703125" customWidth="1"/>
    <col min="5633" max="5633" width="7.28515625" customWidth="1"/>
    <col min="5634" max="5634" width="39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22.42578125" customWidth="1"/>
    <col min="5640" max="5640" width="18.5703125" customWidth="1"/>
    <col min="5641" max="5641" width="43.5703125" customWidth="1"/>
    <col min="5642" max="5642" width="14" customWidth="1"/>
    <col min="5643" max="5643" width="15.5703125" customWidth="1"/>
    <col min="5889" max="5889" width="7.28515625" customWidth="1"/>
    <col min="5890" max="5890" width="39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22.42578125" customWidth="1"/>
    <col min="5896" max="5896" width="18.5703125" customWidth="1"/>
    <col min="5897" max="5897" width="43.5703125" customWidth="1"/>
    <col min="5898" max="5898" width="14" customWidth="1"/>
    <col min="5899" max="5899" width="15.5703125" customWidth="1"/>
    <col min="6145" max="6145" width="7.28515625" customWidth="1"/>
    <col min="6146" max="6146" width="39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22.42578125" customWidth="1"/>
    <col min="6152" max="6152" width="18.5703125" customWidth="1"/>
    <col min="6153" max="6153" width="43.5703125" customWidth="1"/>
    <col min="6154" max="6154" width="14" customWidth="1"/>
    <col min="6155" max="6155" width="15.5703125" customWidth="1"/>
    <col min="6401" max="6401" width="7.28515625" customWidth="1"/>
    <col min="6402" max="6402" width="39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22.42578125" customWidth="1"/>
    <col min="6408" max="6408" width="18.5703125" customWidth="1"/>
    <col min="6409" max="6409" width="43.5703125" customWidth="1"/>
    <col min="6410" max="6410" width="14" customWidth="1"/>
    <col min="6411" max="6411" width="15.5703125" customWidth="1"/>
    <col min="6657" max="6657" width="7.28515625" customWidth="1"/>
    <col min="6658" max="6658" width="39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22.42578125" customWidth="1"/>
    <col min="6664" max="6664" width="18.5703125" customWidth="1"/>
    <col min="6665" max="6665" width="43.5703125" customWidth="1"/>
    <col min="6666" max="6666" width="14" customWidth="1"/>
    <col min="6667" max="6667" width="15.5703125" customWidth="1"/>
    <col min="6913" max="6913" width="7.28515625" customWidth="1"/>
    <col min="6914" max="6914" width="39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22.42578125" customWidth="1"/>
    <col min="6920" max="6920" width="18.5703125" customWidth="1"/>
    <col min="6921" max="6921" width="43.5703125" customWidth="1"/>
    <col min="6922" max="6922" width="14" customWidth="1"/>
    <col min="6923" max="6923" width="15.5703125" customWidth="1"/>
    <col min="7169" max="7169" width="7.28515625" customWidth="1"/>
    <col min="7170" max="7170" width="39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22.42578125" customWidth="1"/>
    <col min="7176" max="7176" width="18.5703125" customWidth="1"/>
    <col min="7177" max="7177" width="43.5703125" customWidth="1"/>
    <col min="7178" max="7178" width="14" customWidth="1"/>
    <col min="7179" max="7179" width="15.5703125" customWidth="1"/>
    <col min="7425" max="7425" width="7.28515625" customWidth="1"/>
    <col min="7426" max="7426" width="39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22.42578125" customWidth="1"/>
    <col min="7432" max="7432" width="18.5703125" customWidth="1"/>
    <col min="7433" max="7433" width="43.5703125" customWidth="1"/>
    <col min="7434" max="7434" width="14" customWidth="1"/>
    <col min="7435" max="7435" width="15.5703125" customWidth="1"/>
    <col min="7681" max="7681" width="7.28515625" customWidth="1"/>
    <col min="7682" max="7682" width="39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22.42578125" customWidth="1"/>
    <col min="7688" max="7688" width="18.5703125" customWidth="1"/>
    <col min="7689" max="7689" width="43.5703125" customWidth="1"/>
    <col min="7690" max="7690" width="14" customWidth="1"/>
    <col min="7691" max="7691" width="15.5703125" customWidth="1"/>
    <col min="7937" max="7937" width="7.28515625" customWidth="1"/>
    <col min="7938" max="7938" width="39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22.42578125" customWidth="1"/>
    <col min="7944" max="7944" width="18.5703125" customWidth="1"/>
    <col min="7945" max="7945" width="43.5703125" customWidth="1"/>
    <col min="7946" max="7946" width="14" customWidth="1"/>
    <col min="7947" max="7947" width="15.5703125" customWidth="1"/>
    <col min="8193" max="8193" width="7.28515625" customWidth="1"/>
    <col min="8194" max="8194" width="39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22.42578125" customWidth="1"/>
    <col min="8200" max="8200" width="18.5703125" customWidth="1"/>
    <col min="8201" max="8201" width="43.5703125" customWidth="1"/>
    <col min="8202" max="8202" width="14" customWidth="1"/>
    <col min="8203" max="8203" width="15.5703125" customWidth="1"/>
    <col min="8449" max="8449" width="7.28515625" customWidth="1"/>
    <col min="8450" max="8450" width="39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22.42578125" customWidth="1"/>
    <col min="8456" max="8456" width="18.5703125" customWidth="1"/>
    <col min="8457" max="8457" width="43.5703125" customWidth="1"/>
    <col min="8458" max="8458" width="14" customWidth="1"/>
    <col min="8459" max="8459" width="15.5703125" customWidth="1"/>
    <col min="8705" max="8705" width="7.28515625" customWidth="1"/>
    <col min="8706" max="8706" width="39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22.42578125" customWidth="1"/>
    <col min="8712" max="8712" width="18.5703125" customWidth="1"/>
    <col min="8713" max="8713" width="43.5703125" customWidth="1"/>
    <col min="8714" max="8714" width="14" customWidth="1"/>
    <col min="8715" max="8715" width="15.5703125" customWidth="1"/>
    <col min="8961" max="8961" width="7.28515625" customWidth="1"/>
    <col min="8962" max="8962" width="39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22.42578125" customWidth="1"/>
    <col min="8968" max="8968" width="18.5703125" customWidth="1"/>
    <col min="8969" max="8969" width="43.5703125" customWidth="1"/>
    <col min="8970" max="8970" width="14" customWidth="1"/>
    <col min="8971" max="8971" width="15.5703125" customWidth="1"/>
    <col min="9217" max="9217" width="7.28515625" customWidth="1"/>
    <col min="9218" max="9218" width="39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22.42578125" customWidth="1"/>
    <col min="9224" max="9224" width="18.5703125" customWidth="1"/>
    <col min="9225" max="9225" width="43.5703125" customWidth="1"/>
    <col min="9226" max="9226" width="14" customWidth="1"/>
    <col min="9227" max="9227" width="15.5703125" customWidth="1"/>
    <col min="9473" max="9473" width="7.28515625" customWidth="1"/>
    <col min="9474" max="9474" width="39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22.42578125" customWidth="1"/>
    <col min="9480" max="9480" width="18.5703125" customWidth="1"/>
    <col min="9481" max="9481" width="43.5703125" customWidth="1"/>
    <col min="9482" max="9482" width="14" customWidth="1"/>
    <col min="9483" max="9483" width="15.5703125" customWidth="1"/>
    <col min="9729" max="9729" width="7.28515625" customWidth="1"/>
    <col min="9730" max="9730" width="39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22.42578125" customWidth="1"/>
    <col min="9736" max="9736" width="18.5703125" customWidth="1"/>
    <col min="9737" max="9737" width="43.5703125" customWidth="1"/>
    <col min="9738" max="9738" width="14" customWidth="1"/>
    <col min="9739" max="9739" width="15.5703125" customWidth="1"/>
    <col min="9985" max="9985" width="7.28515625" customWidth="1"/>
    <col min="9986" max="9986" width="39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22.42578125" customWidth="1"/>
    <col min="9992" max="9992" width="18.5703125" customWidth="1"/>
    <col min="9993" max="9993" width="43.5703125" customWidth="1"/>
    <col min="9994" max="9994" width="14" customWidth="1"/>
    <col min="9995" max="9995" width="15.5703125" customWidth="1"/>
    <col min="10241" max="10241" width="7.28515625" customWidth="1"/>
    <col min="10242" max="10242" width="39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22.42578125" customWidth="1"/>
    <col min="10248" max="10248" width="18.5703125" customWidth="1"/>
    <col min="10249" max="10249" width="43.5703125" customWidth="1"/>
    <col min="10250" max="10250" width="14" customWidth="1"/>
    <col min="10251" max="10251" width="15.5703125" customWidth="1"/>
    <col min="10497" max="10497" width="7.28515625" customWidth="1"/>
    <col min="10498" max="10498" width="39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22.42578125" customWidth="1"/>
    <col min="10504" max="10504" width="18.5703125" customWidth="1"/>
    <col min="10505" max="10505" width="43.5703125" customWidth="1"/>
    <col min="10506" max="10506" width="14" customWidth="1"/>
    <col min="10507" max="10507" width="15.5703125" customWidth="1"/>
    <col min="10753" max="10753" width="7.28515625" customWidth="1"/>
    <col min="10754" max="10754" width="39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22.42578125" customWidth="1"/>
    <col min="10760" max="10760" width="18.5703125" customWidth="1"/>
    <col min="10761" max="10761" width="43.5703125" customWidth="1"/>
    <col min="10762" max="10762" width="14" customWidth="1"/>
    <col min="10763" max="10763" width="15.5703125" customWidth="1"/>
    <col min="11009" max="11009" width="7.28515625" customWidth="1"/>
    <col min="11010" max="11010" width="39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22.42578125" customWidth="1"/>
    <col min="11016" max="11016" width="18.5703125" customWidth="1"/>
    <col min="11017" max="11017" width="43.5703125" customWidth="1"/>
    <col min="11018" max="11018" width="14" customWidth="1"/>
    <col min="11019" max="11019" width="15.5703125" customWidth="1"/>
    <col min="11265" max="11265" width="7.28515625" customWidth="1"/>
    <col min="11266" max="11266" width="39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22.42578125" customWidth="1"/>
    <col min="11272" max="11272" width="18.5703125" customWidth="1"/>
    <col min="11273" max="11273" width="43.5703125" customWidth="1"/>
    <col min="11274" max="11274" width="14" customWidth="1"/>
    <col min="11275" max="11275" width="15.5703125" customWidth="1"/>
    <col min="11521" max="11521" width="7.28515625" customWidth="1"/>
    <col min="11522" max="11522" width="39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22.42578125" customWidth="1"/>
    <col min="11528" max="11528" width="18.5703125" customWidth="1"/>
    <col min="11529" max="11529" width="43.5703125" customWidth="1"/>
    <col min="11530" max="11530" width="14" customWidth="1"/>
    <col min="11531" max="11531" width="15.5703125" customWidth="1"/>
    <col min="11777" max="11777" width="7.28515625" customWidth="1"/>
    <col min="11778" max="11778" width="39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22.42578125" customWidth="1"/>
    <col min="11784" max="11784" width="18.5703125" customWidth="1"/>
    <col min="11785" max="11785" width="43.5703125" customWidth="1"/>
    <col min="11786" max="11786" width="14" customWidth="1"/>
    <col min="11787" max="11787" width="15.5703125" customWidth="1"/>
    <col min="12033" max="12033" width="7.28515625" customWidth="1"/>
    <col min="12034" max="12034" width="39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22.42578125" customWidth="1"/>
    <col min="12040" max="12040" width="18.5703125" customWidth="1"/>
    <col min="12041" max="12041" width="43.5703125" customWidth="1"/>
    <col min="12042" max="12042" width="14" customWidth="1"/>
    <col min="12043" max="12043" width="15.5703125" customWidth="1"/>
    <col min="12289" max="12289" width="7.28515625" customWidth="1"/>
    <col min="12290" max="12290" width="39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22.42578125" customWidth="1"/>
    <col min="12296" max="12296" width="18.5703125" customWidth="1"/>
    <col min="12297" max="12297" width="43.5703125" customWidth="1"/>
    <col min="12298" max="12298" width="14" customWidth="1"/>
    <col min="12299" max="12299" width="15.5703125" customWidth="1"/>
    <col min="12545" max="12545" width="7.28515625" customWidth="1"/>
    <col min="12546" max="12546" width="39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22.42578125" customWidth="1"/>
    <col min="12552" max="12552" width="18.5703125" customWidth="1"/>
    <col min="12553" max="12553" width="43.5703125" customWidth="1"/>
    <col min="12554" max="12554" width="14" customWidth="1"/>
    <col min="12555" max="12555" width="15.5703125" customWidth="1"/>
    <col min="12801" max="12801" width="7.28515625" customWidth="1"/>
    <col min="12802" max="12802" width="39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22.42578125" customWidth="1"/>
    <col min="12808" max="12808" width="18.5703125" customWidth="1"/>
    <col min="12809" max="12809" width="43.5703125" customWidth="1"/>
    <col min="12810" max="12810" width="14" customWidth="1"/>
    <col min="12811" max="12811" width="15.5703125" customWidth="1"/>
    <col min="13057" max="13057" width="7.28515625" customWidth="1"/>
    <col min="13058" max="13058" width="39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22.42578125" customWidth="1"/>
    <col min="13064" max="13064" width="18.5703125" customWidth="1"/>
    <col min="13065" max="13065" width="43.5703125" customWidth="1"/>
    <col min="13066" max="13066" width="14" customWidth="1"/>
    <col min="13067" max="13067" width="15.5703125" customWidth="1"/>
    <col min="13313" max="13313" width="7.28515625" customWidth="1"/>
    <col min="13314" max="13314" width="39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22.42578125" customWidth="1"/>
    <col min="13320" max="13320" width="18.5703125" customWidth="1"/>
    <col min="13321" max="13321" width="43.5703125" customWidth="1"/>
    <col min="13322" max="13322" width="14" customWidth="1"/>
    <col min="13323" max="13323" width="15.5703125" customWidth="1"/>
    <col min="13569" max="13569" width="7.28515625" customWidth="1"/>
    <col min="13570" max="13570" width="39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22.42578125" customWidth="1"/>
    <col min="13576" max="13576" width="18.5703125" customWidth="1"/>
    <col min="13577" max="13577" width="43.5703125" customWidth="1"/>
    <col min="13578" max="13578" width="14" customWidth="1"/>
    <col min="13579" max="13579" width="15.5703125" customWidth="1"/>
    <col min="13825" max="13825" width="7.28515625" customWidth="1"/>
    <col min="13826" max="13826" width="39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22.42578125" customWidth="1"/>
    <col min="13832" max="13832" width="18.5703125" customWidth="1"/>
    <col min="13833" max="13833" width="43.5703125" customWidth="1"/>
    <col min="13834" max="13834" width="14" customWidth="1"/>
    <col min="13835" max="13835" width="15.5703125" customWidth="1"/>
    <col min="14081" max="14081" width="7.28515625" customWidth="1"/>
    <col min="14082" max="14082" width="39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22.42578125" customWidth="1"/>
    <col min="14088" max="14088" width="18.5703125" customWidth="1"/>
    <col min="14089" max="14089" width="43.5703125" customWidth="1"/>
    <col min="14090" max="14090" width="14" customWidth="1"/>
    <col min="14091" max="14091" width="15.5703125" customWidth="1"/>
    <col min="14337" max="14337" width="7.28515625" customWidth="1"/>
    <col min="14338" max="14338" width="39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22.42578125" customWidth="1"/>
    <col min="14344" max="14344" width="18.5703125" customWidth="1"/>
    <col min="14345" max="14345" width="43.5703125" customWidth="1"/>
    <col min="14346" max="14346" width="14" customWidth="1"/>
    <col min="14347" max="14347" width="15.5703125" customWidth="1"/>
    <col min="14593" max="14593" width="7.28515625" customWidth="1"/>
    <col min="14594" max="14594" width="39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22.42578125" customWidth="1"/>
    <col min="14600" max="14600" width="18.5703125" customWidth="1"/>
    <col min="14601" max="14601" width="43.5703125" customWidth="1"/>
    <col min="14602" max="14602" width="14" customWidth="1"/>
    <col min="14603" max="14603" width="15.5703125" customWidth="1"/>
    <col min="14849" max="14849" width="7.28515625" customWidth="1"/>
    <col min="14850" max="14850" width="39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22.42578125" customWidth="1"/>
    <col min="14856" max="14856" width="18.5703125" customWidth="1"/>
    <col min="14857" max="14857" width="43.5703125" customWidth="1"/>
    <col min="14858" max="14858" width="14" customWidth="1"/>
    <col min="14859" max="14859" width="15.5703125" customWidth="1"/>
    <col min="15105" max="15105" width="7.28515625" customWidth="1"/>
    <col min="15106" max="15106" width="39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22.42578125" customWidth="1"/>
    <col min="15112" max="15112" width="18.5703125" customWidth="1"/>
    <col min="15113" max="15113" width="43.5703125" customWidth="1"/>
    <col min="15114" max="15114" width="14" customWidth="1"/>
    <col min="15115" max="15115" width="15.5703125" customWidth="1"/>
    <col min="15361" max="15361" width="7.28515625" customWidth="1"/>
    <col min="15362" max="15362" width="39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22.42578125" customWidth="1"/>
    <col min="15368" max="15368" width="18.5703125" customWidth="1"/>
    <col min="15369" max="15369" width="43.5703125" customWidth="1"/>
    <col min="15370" max="15370" width="14" customWidth="1"/>
    <col min="15371" max="15371" width="15.5703125" customWidth="1"/>
    <col min="15617" max="15617" width="7.28515625" customWidth="1"/>
    <col min="15618" max="15618" width="39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22.42578125" customWidth="1"/>
    <col min="15624" max="15624" width="18.5703125" customWidth="1"/>
    <col min="15625" max="15625" width="43.5703125" customWidth="1"/>
    <col min="15626" max="15626" width="14" customWidth="1"/>
    <col min="15627" max="15627" width="15.5703125" customWidth="1"/>
    <col min="15873" max="15873" width="7.28515625" customWidth="1"/>
    <col min="15874" max="15874" width="39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22.42578125" customWidth="1"/>
    <col min="15880" max="15880" width="18.5703125" customWidth="1"/>
    <col min="15881" max="15881" width="43.5703125" customWidth="1"/>
    <col min="15882" max="15882" width="14" customWidth="1"/>
    <col min="15883" max="15883" width="15.5703125" customWidth="1"/>
    <col min="16129" max="16129" width="7.28515625" customWidth="1"/>
    <col min="16130" max="16130" width="39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22.42578125" customWidth="1"/>
    <col min="16136" max="16136" width="18.5703125" customWidth="1"/>
    <col min="16137" max="16137" width="43.570312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" t="s">
        <v>0</v>
      </c>
      <c r="N1" s="2"/>
      <c r="O1" s="2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K2" s="5"/>
      <c r="L2" s="5"/>
      <c r="M2" s="6" t="s">
        <v>1</v>
      </c>
      <c r="N2" s="6"/>
      <c r="O2" s="6"/>
      <c r="P2" s="6"/>
    </row>
    <row r="3" spans="1:16" ht="61.5" customHeight="1" x14ac:dyDescent="0.25">
      <c r="A3" s="3"/>
      <c r="B3" s="135" t="s">
        <v>262</v>
      </c>
      <c r="C3" s="136"/>
      <c r="D3" s="136"/>
      <c r="E3" s="136"/>
      <c r="F3" s="136"/>
      <c r="G3" s="136"/>
      <c r="H3" s="136"/>
      <c r="I3" s="136"/>
      <c r="J3" s="136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31.5" x14ac:dyDescent="0.25">
      <c r="A7" s="15">
        <v>1</v>
      </c>
      <c r="B7" s="137" t="s">
        <v>263</v>
      </c>
      <c r="C7" s="17">
        <v>449.74</v>
      </c>
      <c r="D7" s="17"/>
      <c r="E7" s="18"/>
      <c r="F7" s="19">
        <f>SUM(C7,D7)</f>
        <v>449.74</v>
      </c>
      <c r="G7" s="44">
        <v>2210</v>
      </c>
      <c r="H7" s="17">
        <v>3.76</v>
      </c>
      <c r="I7" s="20" t="s">
        <v>264</v>
      </c>
      <c r="J7" s="17"/>
      <c r="K7" s="21"/>
    </row>
    <row r="8" spans="1:16" ht="94.5" x14ac:dyDescent="0.25">
      <c r="A8" s="15"/>
      <c r="B8" s="16"/>
      <c r="C8" s="17"/>
      <c r="D8" s="17"/>
      <c r="E8" s="18"/>
      <c r="F8" s="19">
        <f t="shared" ref="F8:F50" si="0">SUM(C8,D8)</f>
        <v>0</v>
      </c>
      <c r="G8" s="44">
        <v>2220</v>
      </c>
      <c r="H8" s="17">
        <v>302.89</v>
      </c>
      <c r="I8" s="20" t="s">
        <v>265</v>
      </c>
      <c r="J8" s="17"/>
      <c r="K8" s="21"/>
    </row>
    <row r="9" spans="1:16" ht="31.5" x14ac:dyDescent="0.25">
      <c r="A9" s="15"/>
      <c r="B9" s="16"/>
      <c r="C9" s="17"/>
      <c r="D9" s="17"/>
      <c r="E9" s="18"/>
      <c r="F9" s="19">
        <f t="shared" si="0"/>
        <v>0</v>
      </c>
      <c r="G9" s="44">
        <v>2230</v>
      </c>
      <c r="H9" s="17">
        <v>27.41</v>
      </c>
      <c r="I9" s="20" t="s">
        <v>266</v>
      </c>
      <c r="J9" s="17"/>
      <c r="K9" s="21"/>
    </row>
    <row r="10" spans="1:16" ht="157.5" x14ac:dyDescent="0.25">
      <c r="A10" s="15"/>
      <c r="B10" s="16"/>
      <c r="C10" s="17"/>
      <c r="D10" s="17"/>
      <c r="E10" s="18"/>
      <c r="F10" s="19">
        <f t="shared" si="0"/>
        <v>0</v>
      </c>
      <c r="G10" s="44">
        <v>2240</v>
      </c>
      <c r="H10" s="17">
        <v>112.15</v>
      </c>
      <c r="I10" s="20" t="s">
        <v>267</v>
      </c>
      <c r="J10" s="17"/>
      <c r="K10" s="21"/>
    </row>
    <row r="11" spans="1:16" ht="15.75" x14ac:dyDescent="0.25">
      <c r="A11" s="15"/>
      <c r="B11" s="16"/>
      <c r="C11" s="17"/>
      <c r="D11" s="17"/>
      <c r="E11" s="18"/>
      <c r="F11" s="19">
        <f t="shared" si="0"/>
        <v>0</v>
      </c>
      <c r="G11" s="44"/>
      <c r="H11" s="17"/>
      <c r="I11" s="20"/>
      <c r="J11" s="17"/>
      <c r="K11" s="21"/>
    </row>
    <row r="12" spans="1:16" ht="15.75" x14ac:dyDescent="0.25">
      <c r="A12" s="15"/>
      <c r="B12" s="16"/>
      <c r="C12" s="17"/>
      <c r="D12" s="17"/>
      <c r="E12" s="18"/>
      <c r="F12" s="19">
        <f t="shared" si="0"/>
        <v>0</v>
      </c>
      <c r="G12" s="44"/>
      <c r="H12" s="17"/>
      <c r="I12" s="18"/>
      <c r="J12" s="17"/>
      <c r="K12" s="21"/>
    </row>
    <row r="13" spans="1:16" ht="15.75" x14ac:dyDescent="0.25">
      <c r="A13" s="15"/>
      <c r="B13" s="16"/>
      <c r="C13" s="17"/>
      <c r="D13" s="17"/>
      <c r="E13" s="18"/>
      <c r="F13" s="19">
        <f t="shared" si="0"/>
        <v>0</v>
      </c>
      <c r="G13" s="44"/>
      <c r="H13" s="17"/>
      <c r="I13" s="18"/>
      <c r="J13" s="17"/>
      <c r="K13" s="21"/>
    </row>
    <row r="14" spans="1:16" ht="15.75" x14ac:dyDescent="0.25">
      <c r="A14" s="15"/>
      <c r="B14" s="16"/>
      <c r="C14" s="17"/>
      <c r="D14" s="17"/>
      <c r="E14" s="18"/>
      <c r="F14" s="19">
        <f t="shared" si="0"/>
        <v>0</v>
      </c>
      <c r="G14" s="16"/>
      <c r="H14" s="17"/>
      <c r="I14" s="18"/>
      <c r="J14" s="17"/>
      <c r="K14" s="21"/>
    </row>
    <row r="15" spans="1:16" ht="15.75" x14ac:dyDescent="0.25">
      <c r="A15" s="22"/>
      <c r="B15" s="16"/>
      <c r="C15" s="17"/>
      <c r="D15" s="17"/>
      <c r="E15" s="18"/>
      <c r="F15" s="19">
        <f t="shared" si="0"/>
        <v>0</v>
      </c>
      <c r="G15" s="16"/>
      <c r="H15" s="17"/>
      <c r="I15" s="18"/>
      <c r="J15" s="17"/>
      <c r="K15" s="21"/>
    </row>
    <row r="16" spans="1:16" ht="15" customHeight="1" x14ac:dyDescent="0.25">
      <c r="A16" s="22"/>
      <c r="B16" s="16"/>
      <c r="C16" s="17"/>
      <c r="D16" s="17"/>
      <c r="E16" s="18"/>
      <c r="F16" s="19">
        <f t="shared" si="0"/>
        <v>0</v>
      </c>
      <c r="G16" s="16"/>
      <c r="H16" s="17"/>
      <c r="I16" s="18"/>
      <c r="J16" s="17"/>
      <c r="K16" s="21"/>
    </row>
    <row r="17" spans="1:11" ht="15.75" x14ac:dyDescent="0.25">
      <c r="A17" s="15"/>
      <c r="B17" s="16"/>
      <c r="C17" s="17"/>
      <c r="D17" s="17"/>
      <c r="E17" s="18"/>
      <c r="F17" s="19">
        <f t="shared" si="0"/>
        <v>0</v>
      </c>
      <c r="G17" s="16"/>
      <c r="H17" s="17"/>
      <c r="I17" s="18"/>
      <c r="J17" s="17"/>
      <c r="K17" s="21"/>
    </row>
    <row r="18" spans="1:11" ht="15.75" x14ac:dyDescent="0.25">
      <c r="A18" s="15"/>
      <c r="B18" s="16"/>
      <c r="C18" s="17"/>
      <c r="D18" s="17"/>
      <c r="E18" s="18"/>
      <c r="F18" s="19">
        <f t="shared" si="0"/>
        <v>0</v>
      </c>
      <c r="G18" s="16"/>
      <c r="H18" s="17"/>
      <c r="I18" s="18"/>
      <c r="J18" s="17"/>
      <c r="K18" s="21"/>
    </row>
    <row r="19" spans="1:11" ht="15.75" x14ac:dyDescent="0.25">
      <c r="A19" s="15"/>
      <c r="B19" s="16"/>
      <c r="C19" s="17"/>
      <c r="D19" s="17"/>
      <c r="E19" s="18"/>
      <c r="F19" s="19">
        <f t="shared" si="0"/>
        <v>0</v>
      </c>
      <c r="G19" s="16"/>
      <c r="H19" s="17"/>
      <c r="I19" s="18"/>
      <c r="J19" s="17"/>
      <c r="K19" s="21"/>
    </row>
    <row r="20" spans="1:11" ht="15.75" x14ac:dyDescent="0.25">
      <c r="A20" s="15"/>
      <c r="B20" s="16"/>
      <c r="C20" s="17"/>
      <c r="D20" s="17"/>
      <c r="E20" s="18"/>
      <c r="F20" s="19">
        <f t="shared" si="0"/>
        <v>0</v>
      </c>
      <c r="G20" s="16"/>
      <c r="H20" s="17"/>
      <c r="I20" s="18"/>
      <c r="J20" s="17"/>
      <c r="K20" s="21"/>
    </row>
    <row r="21" spans="1:11" ht="15.75" x14ac:dyDescent="0.25">
      <c r="A21" s="15"/>
      <c r="B21" s="16"/>
      <c r="C21" s="17"/>
      <c r="D21" s="17"/>
      <c r="E21" s="18"/>
      <c r="F21" s="19">
        <f t="shared" si="0"/>
        <v>0</v>
      </c>
      <c r="G21" s="16"/>
      <c r="H21" s="17"/>
      <c r="I21" s="18"/>
      <c r="J21" s="17"/>
      <c r="K21" s="21"/>
    </row>
    <row r="22" spans="1:11" ht="15.75" x14ac:dyDescent="0.25">
      <c r="A22" s="15"/>
      <c r="B22" s="16"/>
      <c r="C22" s="17"/>
      <c r="D22" s="17"/>
      <c r="E22" s="18"/>
      <c r="F22" s="19">
        <f t="shared" si="0"/>
        <v>0</v>
      </c>
      <c r="G22" s="16"/>
      <c r="H22" s="17"/>
      <c r="I22" s="18"/>
      <c r="J22" s="17"/>
      <c r="K22" s="21"/>
    </row>
    <row r="23" spans="1:11" ht="15.75" x14ac:dyDescent="0.25">
      <c r="A23" s="15"/>
      <c r="B23" s="16"/>
      <c r="C23" s="17"/>
      <c r="D23" s="17"/>
      <c r="E23" s="18"/>
      <c r="F23" s="19">
        <f t="shared" si="0"/>
        <v>0</v>
      </c>
      <c r="G23" s="16"/>
      <c r="H23" s="17"/>
      <c r="I23" s="18"/>
      <c r="J23" s="17"/>
      <c r="K23" s="21"/>
    </row>
    <row r="24" spans="1:11" ht="15.75" x14ac:dyDescent="0.25">
      <c r="A24" s="15"/>
      <c r="B24" s="16"/>
      <c r="C24" s="17"/>
      <c r="D24" s="17" t="s">
        <v>95</v>
      </c>
      <c r="E24" s="18"/>
      <c r="F24" s="19">
        <f t="shared" si="0"/>
        <v>0</v>
      </c>
      <c r="G24" s="16"/>
      <c r="H24" s="17"/>
      <c r="I24" s="18"/>
      <c r="J24" s="17"/>
      <c r="K24" s="21"/>
    </row>
    <row r="25" spans="1:11" ht="15.75" x14ac:dyDescent="0.25">
      <c r="A25" s="22"/>
      <c r="B25" s="16"/>
      <c r="C25" s="17"/>
      <c r="D25" s="17"/>
      <c r="E25" s="18"/>
      <c r="F25" s="19">
        <f t="shared" si="0"/>
        <v>0</v>
      </c>
      <c r="G25" s="16"/>
      <c r="H25" s="17"/>
      <c r="I25" s="18"/>
      <c r="J25" s="17"/>
      <c r="K25" s="21"/>
    </row>
    <row r="26" spans="1:11" ht="15.75" x14ac:dyDescent="0.25">
      <c r="A26" s="22"/>
      <c r="B26" s="16"/>
      <c r="C26" s="17"/>
      <c r="D26" s="17"/>
      <c r="E26" s="18"/>
      <c r="F26" s="19">
        <f t="shared" si="0"/>
        <v>0</v>
      </c>
      <c r="G26" s="16"/>
      <c r="H26" s="17"/>
      <c r="I26" s="18"/>
      <c r="J26" s="17"/>
      <c r="K26" s="21"/>
    </row>
    <row r="27" spans="1:11" ht="15.75" x14ac:dyDescent="0.25">
      <c r="A27" s="15"/>
      <c r="B27" s="16"/>
      <c r="C27" s="17"/>
      <c r="D27" s="17"/>
      <c r="E27" s="18"/>
      <c r="F27" s="19">
        <f t="shared" si="0"/>
        <v>0</v>
      </c>
      <c r="G27" s="16"/>
      <c r="H27" s="17"/>
      <c r="I27" s="18"/>
      <c r="J27" s="17"/>
      <c r="K27" s="21"/>
    </row>
    <row r="28" spans="1:11" ht="15.75" x14ac:dyDescent="0.25">
      <c r="A28" s="15"/>
      <c r="B28" s="16"/>
      <c r="C28" s="17"/>
      <c r="D28" s="17"/>
      <c r="E28" s="18"/>
      <c r="F28" s="19">
        <f t="shared" si="0"/>
        <v>0</v>
      </c>
      <c r="G28" s="16"/>
      <c r="H28" s="17"/>
      <c r="I28" s="18"/>
      <c r="J28" s="17"/>
      <c r="K28" s="21"/>
    </row>
    <row r="29" spans="1:11" ht="15.75" x14ac:dyDescent="0.25">
      <c r="A29" s="15"/>
      <c r="B29" s="16"/>
      <c r="C29" s="17"/>
      <c r="D29" s="17"/>
      <c r="E29" s="18"/>
      <c r="F29" s="19">
        <f t="shared" si="0"/>
        <v>0</v>
      </c>
      <c r="G29" s="16"/>
      <c r="H29" s="17"/>
      <c r="I29" s="18"/>
      <c r="J29" s="17"/>
      <c r="K29" s="21"/>
    </row>
    <row r="30" spans="1:11" ht="15.75" x14ac:dyDescent="0.25">
      <c r="A30" s="15"/>
      <c r="B30" s="16"/>
      <c r="C30" s="17"/>
      <c r="D30" s="17"/>
      <c r="E30" s="18"/>
      <c r="F30" s="19">
        <f t="shared" si="0"/>
        <v>0</v>
      </c>
      <c r="G30" s="16"/>
      <c r="H30" s="17"/>
      <c r="I30" s="18"/>
      <c r="J30" s="17"/>
      <c r="K30" s="21"/>
    </row>
    <row r="31" spans="1:11" ht="15.75" x14ac:dyDescent="0.25">
      <c r="A31" s="15"/>
      <c r="B31" s="16"/>
      <c r="C31" s="17"/>
      <c r="D31" s="17"/>
      <c r="E31" s="18"/>
      <c r="F31" s="19">
        <f t="shared" si="0"/>
        <v>0</v>
      </c>
      <c r="G31" s="16"/>
      <c r="H31" s="17"/>
      <c r="I31" s="18"/>
      <c r="J31" s="17"/>
      <c r="K31" s="21"/>
    </row>
    <row r="32" spans="1:11" ht="15.75" x14ac:dyDescent="0.25">
      <c r="A32" s="15"/>
      <c r="B32" s="16"/>
      <c r="C32" s="17"/>
      <c r="D32" s="17"/>
      <c r="E32" s="18"/>
      <c r="F32" s="19">
        <f t="shared" si="0"/>
        <v>0</v>
      </c>
      <c r="G32" s="16"/>
      <c r="H32" s="17"/>
      <c r="I32" s="18"/>
      <c r="J32" s="17"/>
      <c r="K32" s="21"/>
    </row>
    <row r="33" spans="1:11" ht="15.75" x14ac:dyDescent="0.25">
      <c r="A33" s="15"/>
      <c r="B33" s="16"/>
      <c r="C33" s="17"/>
      <c r="D33" s="17"/>
      <c r="E33" s="18"/>
      <c r="F33" s="19">
        <f t="shared" si="0"/>
        <v>0</v>
      </c>
      <c r="G33" s="16"/>
      <c r="H33" s="17"/>
      <c r="I33" s="18"/>
      <c r="J33" s="17"/>
      <c r="K33" s="21"/>
    </row>
    <row r="34" spans="1:11" ht="15.75" x14ac:dyDescent="0.25">
      <c r="A34" s="15"/>
      <c r="B34" s="16"/>
      <c r="C34" s="17"/>
      <c r="D34" s="17"/>
      <c r="E34" s="18"/>
      <c r="F34" s="19">
        <f t="shared" si="0"/>
        <v>0</v>
      </c>
      <c r="G34" s="16"/>
      <c r="H34" s="17"/>
      <c r="I34" s="18"/>
      <c r="J34" s="17"/>
      <c r="K34" s="21"/>
    </row>
    <row r="35" spans="1:11" ht="15.75" x14ac:dyDescent="0.25">
      <c r="A35" s="22"/>
      <c r="B35" s="16"/>
      <c r="C35" s="17"/>
      <c r="D35" s="17"/>
      <c r="E35" s="18"/>
      <c r="F35" s="19">
        <f t="shared" si="0"/>
        <v>0</v>
      </c>
      <c r="G35" s="16"/>
      <c r="H35" s="17"/>
      <c r="I35" s="18"/>
      <c r="J35" s="17"/>
      <c r="K35" s="21"/>
    </row>
    <row r="36" spans="1:11" ht="15.75" x14ac:dyDescent="0.25">
      <c r="A36" s="22"/>
      <c r="B36" s="16"/>
      <c r="C36" s="17"/>
      <c r="D36" s="17"/>
      <c r="E36" s="18"/>
      <c r="F36" s="19">
        <f t="shared" si="0"/>
        <v>0</v>
      </c>
      <c r="G36" s="16"/>
      <c r="H36" s="17"/>
      <c r="I36" s="18"/>
      <c r="J36" s="17"/>
      <c r="K36" s="21"/>
    </row>
    <row r="37" spans="1:11" ht="15.75" x14ac:dyDescent="0.25">
      <c r="A37" s="15"/>
      <c r="B37" s="16"/>
      <c r="C37" s="17"/>
      <c r="D37" s="17"/>
      <c r="E37" s="18"/>
      <c r="F37" s="19">
        <f t="shared" si="0"/>
        <v>0</v>
      </c>
      <c r="G37" s="16"/>
      <c r="H37" s="17"/>
      <c r="I37" s="18"/>
      <c r="J37" s="17"/>
      <c r="K37" s="21"/>
    </row>
    <row r="38" spans="1:11" ht="15.75" x14ac:dyDescent="0.25">
      <c r="A38" s="15"/>
      <c r="B38" s="16"/>
      <c r="C38" s="17"/>
      <c r="D38" s="17"/>
      <c r="E38" s="18"/>
      <c r="F38" s="19">
        <f t="shared" si="0"/>
        <v>0</v>
      </c>
      <c r="G38" s="16"/>
      <c r="H38" s="17"/>
      <c r="I38" s="18"/>
      <c r="J38" s="17"/>
      <c r="K38" s="21"/>
    </row>
    <row r="39" spans="1:11" ht="15.75" x14ac:dyDescent="0.25">
      <c r="A39" s="15"/>
      <c r="B39" s="16"/>
      <c r="C39" s="17"/>
      <c r="D39" s="17"/>
      <c r="E39" s="18"/>
      <c r="F39" s="19">
        <f t="shared" si="0"/>
        <v>0</v>
      </c>
      <c r="G39" s="16"/>
      <c r="H39" s="17"/>
      <c r="I39" s="18"/>
      <c r="J39" s="17"/>
      <c r="K39" s="21"/>
    </row>
    <row r="40" spans="1:11" ht="15.75" x14ac:dyDescent="0.25">
      <c r="A40" s="15"/>
      <c r="B40" s="16"/>
      <c r="C40" s="17"/>
      <c r="D40" s="17"/>
      <c r="E40" s="18"/>
      <c r="F40" s="19">
        <f t="shared" si="0"/>
        <v>0</v>
      </c>
      <c r="G40" s="16"/>
      <c r="H40" s="17"/>
      <c r="I40" s="18"/>
      <c r="J40" s="17"/>
      <c r="K40" s="21"/>
    </row>
    <row r="41" spans="1:11" ht="15.75" x14ac:dyDescent="0.25">
      <c r="A41" s="15"/>
      <c r="B41" s="16"/>
      <c r="C41" s="17"/>
      <c r="D41" s="17"/>
      <c r="E41" s="18"/>
      <c r="F41" s="19">
        <f t="shared" si="0"/>
        <v>0</v>
      </c>
      <c r="G41" s="16"/>
      <c r="H41" s="17"/>
      <c r="I41" s="18"/>
      <c r="J41" s="17"/>
      <c r="K41" s="21"/>
    </row>
    <row r="42" spans="1:11" ht="15.75" x14ac:dyDescent="0.25">
      <c r="A42" s="15"/>
      <c r="B42" s="16"/>
      <c r="C42" s="17"/>
      <c r="D42" s="17"/>
      <c r="E42" s="18"/>
      <c r="F42" s="19">
        <f t="shared" si="0"/>
        <v>0</v>
      </c>
      <c r="G42" s="16"/>
      <c r="H42" s="17"/>
      <c r="I42" s="18"/>
      <c r="J42" s="17"/>
      <c r="K42" s="21"/>
    </row>
    <row r="43" spans="1:11" ht="15.75" x14ac:dyDescent="0.25">
      <c r="A43" s="15"/>
      <c r="B43" s="16"/>
      <c r="C43" s="17"/>
      <c r="D43" s="17"/>
      <c r="E43" s="18"/>
      <c r="F43" s="19">
        <f t="shared" si="0"/>
        <v>0</v>
      </c>
      <c r="G43" s="16"/>
      <c r="H43" s="17"/>
      <c r="I43" s="18"/>
      <c r="J43" s="17"/>
      <c r="K43" s="21"/>
    </row>
    <row r="44" spans="1:11" ht="15.75" x14ac:dyDescent="0.25">
      <c r="A44" s="15"/>
      <c r="B44" s="16"/>
      <c r="C44" s="17"/>
      <c r="D44" s="17"/>
      <c r="E44" s="18"/>
      <c r="F44" s="19">
        <f t="shared" si="0"/>
        <v>0</v>
      </c>
      <c r="G44" s="16"/>
      <c r="H44" s="17"/>
      <c r="I44" s="18"/>
      <c r="J44" s="17"/>
      <c r="K44" s="21"/>
    </row>
    <row r="45" spans="1:11" ht="15.75" x14ac:dyDescent="0.25">
      <c r="A45" s="22"/>
      <c r="B45" s="16"/>
      <c r="C45" s="17"/>
      <c r="D45" s="17"/>
      <c r="E45" s="18"/>
      <c r="F45" s="19">
        <f t="shared" si="0"/>
        <v>0</v>
      </c>
      <c r="G45" s="16"/>
      <c r="H45" s="17"/>
      <c r="I45" s="18"/>
      <c r="J45" s="17"/>
      <c r="K45" s="21"/>
    </row>
    <row r="46" spans="1:11" ht="15.75" x14ac:dyDescent="0.25">
      <c r="A46" s="22"/>
      <c r="B46" s="16"/>
      <c r="C46" s="17"/>
      <c r="D46" s="17"/>
      <c r="E46" s="18"/>
      <c r="F46" s="19">
        <f t="shared" si="0"/>
        <v>0</v>
      </c>
      <c r="G46" s="16"/>
      <c r="H46" s="17"/>
      <c r="I46" s="18"/>
      <c r="J46" s="17"/>
      <c r="K46" s="21"/>
    </row>
    <row r="47" spans="1:11" ht="15.75" x14ac:dyDescent="0.25">
      <c r="A47" s="23"/>
      <c r="B47" s="24"/>
      <c r="C47" s="25"/>
      <c r="D47" s="25"/>
      <c r="E47" s="26"/>
      <c r="F47" s="19">
        <f t="shared" si="0"/>
        <v>0</v>
      </c>
      <c r="G47" s="24"/>
      <c r="H47" s="25"/>
      <c r="I47" s="26"/>
      <c r="J47" s="25"/>
      <c r="K47" s="21"/>
    </row>
    <row r="48" spans="1:11" ht="15.75" x14ac:dyDescent="0.25">
      <c r="A48" s="23"/>
      <c r="B48" s="24"/>
      <c r="C48" s="25"/>
      <c r="D48" s="25"/>
      <c r="E48" s="26"/>
      <c r="F48" s="19">
        <f t="shared" si="0"/>
        <v>0</v>
      </c>
      <c r="G48" s="24"/>
      <c r="H48" s="25"/>
      <c r="I48" s="26"/>
      <c r="J48" s="25"/>
      <c r="K48" s="21"/>
    </row>
    <row r="49" spans="1:11" ht="15.75" x14ac:dyDescent="0.25">
      <c r="A49" s="23"/>
      <c r="B49" s="24"/>
      <c r="C49" s="25"/>
      <c r="D49" s="25"/>
      <c r="E49" s="26"/>
      <c r="F49" s="19">
        <f t="shared" si="0"/>
        <v>0</v>
      </c>
      <c r="G49" s="24"/>
      <c r="H49" s="25"/>
      <c r="I49" s="26"/>
      <c r="J49" s="25"/>
      <c r="K49" s="21"/>
    </row>
    <row r="50" spans="1:11" ht="15.75" x14ac:dyDescent="0.25">
      <c r="A50" s="24"/>
      <c r="B50" s="27" t="s">
        <v>54</v>
      </c>
      <c r="C50" s="28">
        <f>SUM(C7:C49)</f>
        <v>449.74</v>
      </c>
      <c r="D50" s="28">
        <f>SUM(D7:D49)</f>
        <v>0</v>
      </c>
      <c r="E50" s="29"/>
      <c r="F50" s="30">
        <f t="shared" si="0"/>
        <v>449.74</v>
      </c>
      <c r="G50" s="31"/>
      <c r="H50" s="28">
        <f>SUM(H7:H49)</f>
        <v>446.21000000000004</v>
      </c>
      <c r="I50" s="29"/>
      <c r="J50" s="28">
        <f>SUM(J7:J49)</f>
        <v>0</v>
      </c>
      <c r="K50" s="32">
        <f>C50-H50</f>
        <v>3.5299999999999727</v>
      </c>
    </row>
    <row r="51" spans="1:11" x14ac:dyDescent="0.25">
      <c r="C51" s="138"/>
      <c r="K51" s="139"/>
    </row>
    <row r="53" spans="1:11" ht="15.75" x14ac:dyDescent="0.25">
      <c r="B53" s="33" t="s">
        <v>55</v>
      </c>
      <c r="F53" s="34"/>
      <c r="G53" s="140" t="s">
        <v>268</v>
      </c>
      <c r="H53" s="141"/>
    </row>
    <row r="54" spans="1:11" x14ac:dyDescent="0.25">
      <c r="B54" s="33"/>
      <c r="F54" s="37" t="s">
        <v>56</v>
      </c>
      <c r="G54" s="142"/>
      <c r="H54" s="142"/>
    </row>
    <row r="55" spans="1:11" ht="15.75" x14ac:dyDescent="0.25">
      <c r="B55" s="33" t="s">
        <v>57</v>
      </c>
      <c r="F55" s="34"/>
      <c r="G55" s="140" t="s">
        <v>269</v>
      </c>
      <c r="H55" s="141"/>
    </row>
    <row r="56" spans="1:11" x14ac:dyDescent="0.25">
      <c r="F56" s="37" t="s">
        <v>56</v>
      </c>
      <c r="G56" s="38"/>
      <c r="H56" s="3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2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I18" sqref="I1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7" width="15.85546875" customWidth="1"/>
    <col min="8" max="8" width="13.5703125" customWidth="1"/>
    <col min="9" max="9" width="23.2851562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3" width="15.85546875" customWidth="1"/>
    <col min="264" max="264" width="13.5703125" customWidth="1"/>
    <col min="265" max="265" width="23.2851562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9" width="15.85546875" customWidth="1"/>
    <col min="520" max="520" width="13.5703125" customWidth="1"/>
    <col min="521" max="521" width="23.2851562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5" width="15.85546875" customWidth="1"/>
    <col min="776" max="776" width="13.5703125" customWidth="1"/>
    <col min="777" max="777" width="23.2851562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1" width="15.85546875" customWidth="1"/>
    <col min="1032" max="1032" width="13.5703125" customWidth="1"/>
    <col min="1033" max="1033" width="23.2851562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7" width="15.85546875" customWidth="1"/>
    <col min="1288" max="1288" width="13.5703125" customWidth="1"/>
    <col min="1289" max="1289" width="23.2851562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3" width="15.85546875" customWidth="1"/>
    <col min="1544" max="1544" width="13.5703125" customWidth="1"/>
    <col min="1545" max="1545" width="23.2851562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9" width="15.85546875" customWidth="1"/>
    <col min="1800" max="1800" width="13.5703125" customWidth="1"/>
    <col min="1801" max="1801" width="23.2851562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5" width="15.85546875" customWidth="1"/>
    <col min="2056" max="2056" width="13.5703125" customWidth="1"/>
    <col min="2057" max="2057" width="23.2851562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1" width="15.85546875" customWidth="1"/>
    <col min="2312" max="2312" width="13.5703125" customWidth="1"/>
    <col min="2313" max="2313" width="23.2851562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7" width="15.85546875" customWidth="1"/>
    <col min="2568" max="2568" width="13.5703125" customWidth="1"/>
    <col min="2569" max="2569" width="23.2851562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3" width="15.85546875" customWidth="1"/>
    <col min="2824" max="2824" width="13.5703125" customWidth="1"/>
    <col min="2825" max="2825" width="23.2851562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9" width="15.85546875" customWidth="1"/>
    <col min="3080" max="3080" width="13.5703125" customWidth="1"/>
    <col min="3081" max="3081" width="23.2851562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5" width="15.85546875" customWidth="1"/>
    <col min="3336" max="3336" width="13.5703125" customWidth="1"/>
    <col min="3337" max="3337" width="23.2851562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1" width="15.85546875" customWidth="1"/>
    <col min="3592" max="3592" width="13.5703125" customWidth="1"/>
    <col min="3593" max="3593" width="23.2851562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7" width="15.85546875" customWidth="1"/>
    <col min="3848" max="3848" width="13.5703125" customWidth="1"/>
    <col min="3849" max="3849" width="23.2851562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3" width="15.85546875" customWidth="1"/>
    <col min="4104" max="4104" width="13.5703125" customWidth="1"/>
    <col min="4105" max="4105" width="23.2851562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9" width="15.85546875" customWidth="1"/>
    <col min="4360" max="4360" width="13.5703125" customWidth="1"/>
    <col min="4361" max="4361" width="23.2851562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5" width="15.85546875" customWidth="1"/>
    <col min="4616" max="4616" width="13.5703125" customWidth="1"/>
    <col min="4617" max="4617" width="23.2851562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1" width="15.85546875" customWidth="1"/>
    <col min="4872" max="4872" width="13.5703125" customWidth="1"/>
    <col min="4873" max="4873" width="23.2851562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7" width="15.85546875" customWidth="1"/>
    <col min="5128" max="5128" width="13.5703125" customWidth="1"/>
    <col min="5129" max="5129" width="23.2851562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3" width="15.85546875" customWidth="1"/>
    <col min="5384" max="5384" width="13.5703125" customWidth="1"/>
    <col min="5385" max="5385" width="23.2851562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9" width="15.85546875" customWidth="1"/>
    <col min="5640" max="5640" width="13.5703125" customWidth="1"/>
    <col min="5641" max="5641" width="23.2851562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5" width="15.85546875" customWidth="1"/>
    <col min="5896" max="5896" width="13.5703125" customWidth="1"/>
    <col min="5897" max="5897" width="23.2851562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1" width="15.85546875" customWidth="1"/>
    <col min="6152" max="6152" width="13.5703125" customWidth="1"/>
    <col min="6153" max="6153" width="23.2851562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7" width="15.85546875" customWidth="1"/>
    <col min="6408" max="6408" width="13.5703125" customWidth="1"/>
    <col min="6409" max="6409" width="23.2851562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3" width="15.85546875" customWidth="1"/>
    <col min="6664" max="6664" width="13.5703125" customWidth="1"/>
    <col min="6665" max="6665" width="23.2851562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9" width="15.85546875" customWidth="1"/>
    <col min="6920" max="6920" width="13.5703125" customWidth="1"/>
    <col min="6921" max="6921" width="23.2851562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5" width="15.85546875" customWidth="1"/>
    <col min="7176" max="7176" width="13.5703125" customWidth="1"/>
    <col min="7177" max="7177" width="23.2851562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1" width="15.85546875" customWidth="1"/>
    <col min="7432" max="7432" width="13.5703125" customWidth="1"/>
    <col min="7433" max="7433" width="23.2851562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7" width="15.85546875" customWidth="1"/>
    <col min="7688" max="7688" width="13.5703125" customWidth="1"/>
    <col min="7689" max="7689" width="23.2851562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3" width="15.85546875" customWidth="1"/>
    <col min="7944" max="7944" width="13.5703125" customWidth="1"/>
    <col min="7945" max="7945" width="23.2851562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9" width="15.85546875" customWidth="1"/>
    <col min="8200" max="8200" width="13.5703125" customWidth="1"/>
    <col min="8201" max="8201" width="23.2851562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5" width="15.85546875" customWidth="1"/>
    <col min="8456" max="8456" width="13.5703125" customWidth="1"/>
    <col min="8457" max="8457" width="23.2851562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1" width="15.85546875" customWidth="1"/>
    <col min="8712" max="8712" width="13.5703125" customWidth="1"/>
    <col min="8713" max="8713" width="23.2851562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7" width="15.85546875" customWidth="1"/>
    <col min="8968" max="8968" width="13.5703125" customWidth="1"/>
    <col min="8969" max="8969" width="23.2851562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3" width="15.85546875" customWidth="1"/>
    <col min="9224" max="9224" width="13.5703125" customWidth="1"/>
    <col min="9225" max="9225" width="23.2851562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9" width="15.85546875" customWidth="1"/>
    <col min="9480" max="9480" width="13.5703125" customWidth="1"/>
    <col min="9481" max="9481" width="23.2851562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5" width="15.85546875" customWidth="1"/>
    <col min="9736" max="9736" width="13.5703125" customWidth="1"/>
    <col min="9737" max="9737" width="23.2851562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1" width="15.85546875" customWidth="1"/>
    <col min="9992" max="9992" width="13.5703125" customWidth="1"/>
    <col min="9993" max="9993" width="23.2851562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7" width="15.85546875" customWidth="1"/>
    <col min="10248" max="10248" width="13.5703125" customWidth="1"/>
    <col min="10249" max="10249" width="23.2851562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3" width="15.85546875" customWidth="1"/>
    <col min="10504" max="10504" width="13.5703125" customWidth="1"/>
    <col min="10505" max="10505" width="23.2851562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9" width="15.85546875" customWidth="1"/>
    <col min="10760" max="10760" width="13.5703125" customWidth="1"/>
    <col min="10761" max="10761" width="23.2851562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5" width="15.85546875" customWidth="1"/>
    <col min="11016" max="11016" width="13.5703125" customWidth="1"/>
    <col min="11017" max="11017" width="23.2851562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1" width="15.85546875" customWidth="1"/>
    <col min="11272" max="11272" width="13.5703125" customWidth="1"/>
    <col min="11273" max="11273" width="23.2851562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7" width="15.85546875" customWidth="1"/>
    <col min="11528" max="11528" width="13.5703125" customWidth="1"/>
    <col min="11529" max="11529" width="23.2851562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3" width="15.85546875" customWidth="1"/>
    <col min="11784" max="11784" width="13.5703125" customWidth="1"/>
    <col min="11785" max="11785" width="23.2851562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9" width="15.85546875" customWidth="1"/>
    <col min="12040" max="12040" width="13.5703125" customWidth="1"/>
    <col min="12041" max="12041" width="23.2851562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5" width="15.85546875" customWidth="1"/>
    <col min="12296" max="12296" width="13.5703125" customWidth="1"/>
    <col min="12297" max="12297" width="23.2851562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1" width="15.85546875" customWidth="1"/>
    <col min="12552" max="12552" width="13.5703125" customWidth="1"/>
    <col min="12553" max="12553" width="23.2851562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7" width="15.85546875" customWidth="1"/>
    <col min="12808" max="12808" width="13.5703125" customWidth="1"/>
    <col min="12809" max="12809" width="23.2851562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3" width="15.85546875" customWidth="1"/>
    <col min="13064" max="13064" width="13.5703125" customWidth="1"/>
    <col min="13065" max="13065" width="23.2851562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9" width="15.85546875" customWidth="1"/>
    <col min="13320" max="13320" width="13.5703125" customWidth="1"/>
    <col min="13321" max="13321" width="23.2851562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5" width="15.85546875" customWidth="1"/>
    <col min="13576" max="13576" width="13.5703125" customWidth="1"/>
    <col min="13577" max="13577" width="23.2851562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1" width="15.85546875" customWidth="1"/>
    <col min="13832" max="13832" width="13.5703125" customWidth="1"/>
    <col min="13833" max="13833" width="23.2851562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7" width="15.85546875" customWidth="1"/>
    <col min="14088" max="14088" width="13.5703125" customWidth="1"/>
    <col min="14089" max="14089" width="23.2851562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3" width="15.85546875" customWidth="1"/>
    <col min="14344" max="14344" width="13.5703125" customWidth="1"/>
    <col min="14345" max="14345" width="23.2851562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9" width="15.85546875" customWidth="1"/>
    <col min="14600" max="14600" width="13.5703125" customWidth="1"/>
    <col min="14601" max="14601" width="23.2851562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5" width="15.85546875" customWidth="1"/>
    <col min="14856" max="14856" width="13.5703125" customWidth="1"/>
    <col min="14857" max="14857" width="23.2851562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1" width="15.85546875" customWidth="1"/>
    <col min="15112" max="15112" width="13.5703125" customWidth="1"/>
    <col min="15113" max="15113" width="23.2851562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7" width="15.85546875" customWidth="1"/>
    <col min="15368" max="15368" width="13.5703125" customWidth="1"/>
    <col min="15369" max="15369" width="23.2851562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3" width="15.85546875" customWidth="1"/>
    <col min="15624" max="15624" width="13.5703125" customWidth="1"/>
    <col min="15625" max="15625" width="23.2851562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9" width="15.85546875" customWidth="1"/>
    <col min="15880" max="15880" width="13.5703125" customWidth="1"/>
    <col min="15881" max="15881" width="23.2851562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5" width="15.85546875" customWidth="1"/>
    <col min="16136" max="16136" width="13.5703125" customWidth="1"/>
    <col min="16137" max="16137" width="23.2851562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/>
    </row>
    <row r="2" spans="1:13" ht="61.5" customHeight="1" x14ac:dyDescent="0.25">
      <c r="A2" s="3"/>
      <c r="B2" s="7" t="s">
        <v>270</v>
      </c>
      <c r="C2" s="8"/>
      <c r="D2" s="8"/>
      <c r="E2" s="8"/>
      <c r="F2" s="8"/>
      <c r="G2" s="8"/>
      <c r="H2" s="8"/>
      <c r="I2" s="8"/>
      <c r="J2" s="8"/>
      <c r="K2" s="3"/>
    </row>
    <row r="3" spans="1:13" ht="31.5" customHeight="1" x14ac:dyDescent="0.25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 ht="33" customHeight="1" x14ac:dyDescent="0.25">
      <c r="A4" s="10" t="s">
        <v>4</v>
      </c>
      <c r="B4" s="10" t="s">
        <v>5</v>
      </c>
      <c r="C4" s="11" t="s">
        <v>6</v>
      </c>
      <c r="D4" s="11"/>
      <c r="E4" s="11"/>
      <c r="F4" s="11" t="s">
        <v>7</v>
      </c>
      <c r="G4" s="11" t="s">
        <v>8</v>
      </c>
      <c r="H4" s="11"/>
      <c r="I4" s="11"/>
      <c r="J4" s="11"/>
      <c r="K4" s="12" t="s">
        <v>9</v>
      </c>
    </row>
    <row r="5" spans="1:13" ht="158.25" customHeight="1" x14ac:dyDescent="0.25">
      <c r="A5" s="10"/>
      <c r="B5" s="10"/>
      <c r="C5" s="13" t="s">
        <v>10</v>
      </c>
      <c r="D5" s="13" t="s">
        <v>11</v>
      </c>
      <c r="E5" s="13" t="s">
        <v>12</v>
      </c>
      <c r="F5" s="11"/>
      <c r="G5" s="14" t="s">
        <v>13</v>
      </c>
      <c r="H5" s="13" t="s">
        <v>14</v>
      </c>
      <c r="I5" s="13" t="s">
        <v>15</v>
      </c>
      <c r="J5" s="13" t="s">
        <v>14</v>
      </c>
      <c r="K5" s="12"/>
    </row>
    <row r="6" spans="1:13" ht="30.6" customHeight="1" x14ac:dyDescent="0.25">
      <c r="A6" s="15">
        <v>1</v>
      </c>
      <c r="B6" s="18" t="s">
        <v>271</v>
      </c>
      <c r="C6" s="17"/>
      <c r="D6" s="17">
        <v>3</v>
      </c>
      <c r="E6" s="18" t="s">
        <v>272</v>
      </c>
      <c r="F6" s="19">
        <f>C6+D6</f>
        <v>3</v>
      </c>
      <c r="G6" s="16"/>
      <c r="H6" s="59"/>
      <c r="I6" s="18"/>
      <c r="J6" s="17"/>
      <c r="K6" s="21"/>
    </row>
    <row r="7" spans="1:13" ht="15.75" x14ac:dyDescent="0.25">
      <c r="A7" s="15">
        <v>2</v>
      </c>
      <c r="B7" s="16" t="s">
        <v>273</v>
      </c>
      <c r="C7" s="17"/>
      <c r="D7" s="17">
        <v>43.91</v>
      </c>
      <c r="E7" s="18" t="s">
        <v>258</v>
      </c>
      <c r="F7" s="19">
        <f>SUM(C7,D7)</f>
        <v>43.91</v>
      </c>
      <c r="G7" s="16">
        <v>3110</v>
      </c>
      <c r="H7" s="17">
        <v>104.97</v>
      </c>
      <c r="I7" s="18" t="s">
        <v>258</v>
      </c>
      <c r="J7" s="17"/>
      <c r="K7" s="21"/>
    </row>
    <row r="8" spans="1:13" ht="15.75" x14ac:dyDescent="0.25">
      <c r="A8" s="23">
        <v>3</v>
      </c>
      <c r="B8" s="24" t="s">
        <v>63</v>
      </c>
      <c r="C8" s="25">
        <v>1.08</v>
      </c>
      <c r="D8" s="25"/>
      <c r="E8" s="26"/>
      <c r="F8" s="19">
        <f>SUM(C8,D8)</f>
        <v>1.08</v>
      </c>
      <c r="G8" s="16">
        <v>2240</v>
      </c>
      <c r="H8" s="59">
        <v>3</v>
      </c>
      <c r="I8" s="18" t="s">
        <v>53</v>
      </c>
      <c r="J8" s="17"/>
      <c r="K8" s="21"/>
    </row>
    <row r="9" spans="1:13" ht="15.75" x14ac:dyDescent="0.25">
      <c r="A9" s="23"/>
      <c r="B9" s="24"/>
      <c r="C9" s="25"/>
      <c r="D9" s="25"/>
      <c r="E9" s="26"/>
      <c r="F9" s="19">
        <f>SUM(C9,D9)</f>
        <v>0</v>
      </c>
      <c r="G9" s="16"/>
      <c r="H9" s="17"/>
      <c r="I9" s="18"/>
      <c r="J9" s="25"/>
      <c r="K9" s="21"/>
    </row>
    <row r="10" spans="1:13" ht="15.75" x14ac:dyDescent="0.25">
      <c r="A10" s="24"/>
      <c r="B10" s="27" t="s">
        <v>54</v>
      </c>
      <c r="C10" s="28">
        <f>SUM(C6:C9)</f>
        <v>1.08</v>
      </c>
      <c r="D10" s="28">
        <f>SUM(D6:D9)</f>
        <v>46.91</v>
      </c>
      <c r="E10" s="29"/>
      <c r="F10" s="30">
        <f>SUM(C10,D10)</f>
        <v>47.989999999999995</v>
      </c>
      <c r="G10" s="31"/>
      <c r="H10" s="28">
        <f>SUM(H6:H9)</f>
        <v>107.97</v>
      </c>
      <c r="I10" s="29"/>
      <c r="J10" s="28">
        <f>SUM(J6:J9)</f>
        <v>0</v>
      </c>
      <c r="K10" s="32">
        <f>C10-H10</f>
        <v>-106.89</v>
      </c>
    </row>
    <row r="15" spans="1:13" ht="15.75" x14ac:dyDescent="0.25">
      <c r="B15" s="33" t="s">
        <v>253</v>
      </c>
      <c r="F15" s="34"/>
      <c r="G15" s="35" t="s">
        <v>274</v>
      </c>
      <c r="H15" s="36"/>
    </row>
    <row r="16" spans="1:13" x14ac:dyDescent="0.25">
      <c r="B16" s="33"/>
      <c r="F16" s="37" t="s">
        <v>56</v>
      </c>
      <c r="G16" s="38"/>
      <c r="H16" s="38"/>
    </row>
    <row r="17" spans="2:8" ht="15.75" x14ac:dyDescent="0.25">
      <c r="B17" s="33" t="s">
        <v>57</v>
      </c>
      <c r="F17" s="34"/>
      <c r="G17" s="35" t="s">
        <v>275</v>
      </c>
      <c r="H17" s="36"/>
    </row>
    <row r="18" spans="2:8" x14ac:dyDescent="0.25">
      <c r="F18" s="37" t="s">
        <v>56</v>
      </c>
      <c r="G18" s="38"/>
      <c r="H18" s="38"/>
    </row>
    <row r="21" spans="2:8" x14ac:dyDescent="0.25">
      <c r="B21" t="s">
        <v>276</v>
      </c>
    </row>
  </sheetData>
  <mergeCells count="10">
    <mergeCell ref="G15:H15"/>
    <mergeCell ref="G17:H17"/>
    <mergeCell ref="B2:J2"/>
    <mergeCell ref="A3:K3"/>
    <mergeCell ref="A4:A5"/>
    <mergeCell ref="B4:B5"/>
    <mergeCell ref="C4:E4"/>
    <mergeCell ref="F4:F5"/>
    <mergeCell ref="G4:J4"/>
    <mergeCell ref="K4:K5"/>
  </mergeCells>
  <pageMargins left="0.2" right="0.23622047244094491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80" zoomScaleNormal="80" workbookViewId="0">
      <selection activeCell="G8" sqref="G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J1" s="143" t="s">
        <v>277</v>
      </c>
      <c r="K1" s="1"/>
      <c r="L1" s="1"/>
      <c r="M1" s="2"/>
      <c r="N1" s="2"/>
      <c r="O1" s="2"/>
      <c r="P1" s="143"/>
    </row>
    <row r="2" spans="1:16" ht="20.25" customHeight="1" x14ac:dyDescent="0.25">
      <c r="A2" s="3"/>
      <c r="B2" s="3"/>
      <c r="C2" s="3"/>
      <c r="D2" s="3"/>
      <c r="E2" s="3"/>
      <c r="F2" s="3"/>
      <c r="G2" s="3"/>
      <c r="H2" s="4"/>
      <c r="I2" s="4"/>
      <c r="J2" s="144" t="s">
        <v>278</v>
      </c>
      <c r="K2" s="5"/>
      <c r="L2" s="5"/>
      <c r="M2" s="6"/>
      <c r="N2" s="6"/>
      <c r="O2" s="6"/>
      <c r="P2" s="6"/>
    </row>
    <row r="3" spans="1:16" ht="61.5" customHeight="1" x14ac:dyDescent="0.25">
      <c r="A3" s="3"/>
      <c r="B3" s="7" t="s">
        <v>279</v>
      </c>
      <c r="C3" s="8"/>
      <c r="D3" s="8"/>
      <c r="E3" s="8"/>
      <c r="F3" s="8"/>
      <c r="G3" s="8"/>
      <c r="H3" s="8"/>
      <c r="I3" s="8"/>
      <c r="J3" s="8"/>
      <c r="K3" s="3"/>
    </row>
    <row r="4" spans="1:16" ht="31.5" customHeight="1" x14ac:dyDescent="0.2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33" customHeight="1" x14ac:dyDescent="0.25">
      <c r="A5" s="10" t="s">
        <v>4</v>
      </c>
      <c r="B5" s="10" t="s">
        <v>5</v>
      </c>
      <c r="C5" s="11" t="s">
        <v>6</v>
      </c>
      <c r="D5" s="11"/>
      <c r="E5" s="11"/>
      <c r="F5" s="11" t="s">
        <v>7</v>
      </c>
      <c r="G5" s="11" t="s">
        <v>8</v>
      </c>
      <c r="H5" s="11"/>
      <c r="I5" s="11"/>
      <c r="J5" s="11"/>
      <c r="K5" s="12" t="s">
        <v>9</v>
      </c>
    </row>
    <row r="6" spans="1:16" ht="158.25" customHeight="1" x14ac:dyDescent="0.25">
      <c r="A6" s="10"/>
      <c r="B6" s="10"/>
      <c r="C6" s="13" t="s">
        <v>10</v>
      </c>
      <c r="D6" s="13" t="s">
        <v>11</v>
      </c>
      <c r="E6" s="13" t="s">
        <v>12</v>
      </c>
      <c r="F6" s="11"/>
      <c r="G6" s="14" t="s">
        <v>13</v>
      </c>
      <c r="H6" s="13" t="s">
        <v>14</v>
      </c>
      <c r="I6" s="13" t="s">
        <v>15</v>
      </c>
      <c r="J6" s="13" t="s">
        <v>14</v>
      </c>
      <c r="K6" s="12"/>
    </row>
    <row r="7" spans="1:16" ht="15.75" x14ac:dyDescent="0.25">
      <c r="A7" s="15" t="s">
        <v>280</v>
      </c>
      <c r="B7" s="16" t="s">
        <v>281</v>
      </c>
      <c r="C7" s="43" t="s">
        <v>282</v>
      </c>
      <c r="D7" s="43">
        <v>107.75</v>
      </c>
      <c r="E7" s="145" t="s">
        <v>283</v>
      </c>
      <c r="F7" s="146">
        <f t="shared" ref="F7:F13" si="0">SUM(C7,D7)</f>
        <v>107.75</v>
      </c>
      <c r="G7" s="147"/>
      <c r="H7" s="148"/>
      <c r="I7" s="145" t="s">
        <v>283</v>
      </c>
      <c r="J7" s="43">
        <v>107.75</v>
      </c>
      <c r="K7" s="149"/>
    </row>
    <row r="8" spans="1:16" ht="31.5" x14ac:dyDescent="0.25">
      <c r="A8" s="15" t="s">
        <v>284</v>
      </c>
      <c r="B8" s="18" t="s">
        <v>285</v>
      </c>
      <c r="C8" s="43" t="s">
        <v>282</v>
      </c>
      <c r="D8" s="43">
        <v>97.07</v>
      </c>
      <c r="E8" s="145" t="s">
        <v>286</v>
      </c>
      <c r="F8" s="150">
        <f t="shared" si="0"/>
        <v>97.07</v>
      </c>
      <c r="G8" s="147"/>
      <c r="H8" s="148"/>
      <c r="I8" s="145" t="s">
        <v>286</v>
      </c>
      <c r="J8" s="43">
        <v>97.07</v>
      </c>
      <c r="K8" s="149"/>
    </row>
    <row r="9" spans="1:16" ht="31.5" x14ac:dyDescent="0.25">
      <c r="A9" s="15" t="s">
        <v>287</v>
      </c>
      <c r="B9" s="18" t="s">
        <v>285</v>
      </c>
      <c r="C9" s="43" t="s">
        <v>282</v>
      </c>
      <c r="D9" s="43">
        <v>37</v>
      </c>
      <c r="E9" s="145" t="s">
        <v>283</v>
      </c>
      <c r="F9" s="150">
        <f t="shared" si="0"/>
        <v>37</v>
      </c>
      <c r="G9" s="147"/>
      <c r="H9" s="148"/>
      <c r="I9" s="145" t="s">
        <v>283</v>
      </c>
      <c r="J9" s="43">
        <v>37</v>
      </c>
      <c r="K9" s="149"/>
    </row>
    <row r="10" spans="1:16" ht="15.75" x14ac:dyDescent="0.25">
      <c r="A10" s="15" t="s">
        <v>288</v>
      </c>
      <c r="B10" s="18" t="s">
        <v>289</v>
      </c>
      <c r="C10" s="43" t="s">
        <v>282</v>
      </c>
      <c r="D10" s="43">
        <v>145.56</v>
      </c>
      <c r="E10" s="145" t="s">
        <v>283</v>
      </c>
      <c r="F10" s="146">
        <f t="shared" si="0"/>
        <v>145.56</v>
      </c>
      <c r="G10" s="147"/>
      <c r="H10" s="148"/>
      <c r="I10" s="145" t="s">
        <v>283</v>
      </c>
      <c r="J10" s="43">
        <v>145.56</v>
      </c>
      <c r="K10" s="149"/>
    </row>
    <row r="11" spans="1:16" ht="15.75" x14ac:dyDescent="0.25">
      <c r="A11" s="15" t="s">
        <v>290</v>
      </c>
      <c r="B11" s="16" t="s">
        <v>291</v>
      </c>
      <c r="C11" s="43" t="s">
        <v>282</v>
      </c>
      <c r="D11" s="43">
        <v>230.78</v>
      </c>
      <c r="E11" s="145" t="s">
        <v>283</v>
      </c>
      <c r="F11" s="146">
        <f t="shared" si="0"/>
        <v>230.78</v>
      </c>
      <c r="G11" s="147"/>
      <c r="H11" s="148"/>
      <c r="I11" s="145" t="s">
        <v>283</v>
      </c>
      <c r="J11" s="43">
        <v>230.78</v>
      </c>
      <c r="K11" s="149"/>
    </row>
    <row r="12" spans="1:16" ht="15.75" x14ac:dyDescent="0.25">
      <c r="A12" s="15" t="s">
        <v>292</v>
      </c>
      <c r="B12" s="16" t="s">
        <v>293</v>
      </c>
      <c r="C12" s="43" t="s">
        <v>282</v>
      </c>
      <c r="D12" s="43">
        <v>81</v>
      </c>
      <c r="E12" s="145" t="s">
        <v>283</v>
      </c>
      <c r="F12" s="146">
        <f t="shared" si="0"/>
        <v>81</v>
      </c>
      <c r="G12" s="147"/>
      <c r="H12" s="148"/>
      <c r="I12" s="145" t="s">
        <v>283</v>
      </c>
      <c r="J12" s="43">
        <v>81</v>
      </c>
      <c r="K12" s="149"/>
    </row>
    <row r="13" spans="1:16" ht="15.75" x14ac:dyDescent="0.25">
      <c r="A13" s="15" t="s">
        <v>294</v>
      </c>
      <c r="B13" s="151" t="s">
        <v>295</v>
      </c>
      <c r="C13" s="43" t="s">
        <v>282</v>
      </c>
      <c r="D13" s="43">
        <v>28</v>
      </c>
      <c r="E13" s="145" t="s">
        <v>296</v>
      </c>
      <c r="F13" s="146">
        <f t="shared" si="0"/>
        <v>28</v>
      </c>
      <c r="G13" s="147"/>
      <c r="H13" s="148"/>
      <c r="I13" s="145" t="s">
        <v>296</v>
      </c>
      <c r="J13" s="43">
        <v>28</v>
      </c>
      <c r="K13" s="149"/>
    </row>
    <row r="14" spans="1:16" ht="15.75" x14ac:dyDescent="0.25">
      <c r="A14" s="24"/>
      <c r="B14" s="27" t="s">
        <v>54</v>
      </c>
      <c r="C14" s="28">
        <f>SUM(C7:C13)</f>
        <v>0</v>
      </c>
      <c r="D14" s="28">
        <f>SUM(D7:D13)</f>
        <v>727.16</v>
      </c>
      <c r="E14" s="152"/>
      <c r="F14" s="30">
        <f>SUM(F7:F13)</f>
        <v>727.16</v>
      </c>
      <c r="G14" s="31"/>
      <c r="H14" s="28">
        <f>SUM(H7:H13)</f>
        <v>0</v>
      </c>
      <c r="I14" s="29"/>
      <c r="J14" s="28">
        <f>SUM(J7:J13)</f>
        <v>727.16</v>
      </c>
      <c r="K14" s="32">
        <f>C14-H14</f>
        <v>0</v>
      </c>
    </row>
    <row r="17" spans="2:8" ht="15.75" x14ac:dyDescent="0.25">
      <c r="B17" s="33" t="s">
        <v>253</v>
      </c>
      <c r="F17" s="34"/>
      <c r="G17" s="35" t="s">
        <v>297</v>
      </c>
      <c r="H17" s="36"/>
    </row>
    <row r="18" spans="2:8" x14ac:dyDescent="0.25">
      <c r="B18" s="33"/>
      <c r="F18" s="37" t="s">
        <v>56</v>
      </c>
      <c r="G18" s="38"/>
      <c r="H18" s="38"/>
    </row>
    <row r="19" spans="2:8" ht="15.75" x14ac:dyDescent="0.25">
      <c r="B19" s="33" t="s">
        <v>57</v>
      </c>
      <c r="F19" s="34"/>
      <c r="G19" s="35" t="s">
        <v>298</v>
      </c>
      <c r="H19" s="36"/>
    </row>
    <row r="20" spans="2:8" x14ac:dyDescent="0.25">
      <c r="B20" s="143"/>
      <c r="F20" s="37" t="s">
        <v>56</v>
      </c>
      <c r="G20" s="38"/>
      <c r="H20" s="38"/>
    </row>
    <row r="21" spans="2:8" x14ac:dyDescent="0.25">
      <c r="B21" s="3" t="s">
        <v>299</v>
      </c>
    </row>
  </sheetData>
  <mergeCells count="12">
    <mergeCell ref="G17:H17"/>
    <mergeCell ref="G19:H19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кмкец</vt:lpstr>
      <vt:lpstr>кмцрп</vt:lpstr>
      <vt:lpstr>кмкоц</vt:lpstr>
      <vt:lpstr>кмкл17</vt:lpstr>
      <vt:lpstr>чорноб</vt:lpstr>
      <vt:lpstr>центр хірургії ока</vt:lpstr>
      <vt:lpstr>цсм</vt:lpstr>
      <vt:lpstr>кцткм</vt:lpstr>
      <vt:lpstr>кмцдн</vt:lpstr>
      <vt:lpstr>академія здоров</vt:lpstr>
      <vt:lpstr>кмпл</vt:lpstr>
      <vt:lpstr>кмтл1</vt:lpstr>
      <vt:lpstr>кмкшвл</vt:lpstr>
      <vt:lpstr>чорноб!Excel_BuiltIn_Print_Area</vt:lpstr>
      <vt:lpstr>'академія здоров'!Область_печати</vt:lpstr>
      <vt:lpstr>кмкец!Область_печати</vt:lpstr>
      <vt:lpstr>кмкл17!Область_печати</vt:lpstr>
      <vt:lpstr>кмкшвл!Область_печати</vt:lpstr>
      <vt:lpstr>кмпл!Область_печати</vt:lpstr>
      <vt:lpstr>кмтл1!Область_печати</vt:lpstr>
      <vt:lpstr>кмцдн!Область_печати</vt:lpstr>
      <vt:lpstr>кмцрп!Область_печати</vt:lpstr>
      <vt:lpstr>'центр хірургії ока'!Область_печати</vt:lpstr>
      <vt:lpstr>цсм!Область_печати</vt:lpstr>
      <vt:lpstr>чорноб!Область_печати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2017-09-07T05:44:19Z</cp:lastPrinted>
  <dcterms:created xsi:type="dcterms:W3CDTF">2017-09-06T12:41:31Z</dcterms:created>
  <dcterms:modified xsi:type="dcterms:W3CDTF">2020-10-13T07:35:39Z</dcterms:modified>
</cp:coreProperties>
</file>