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mars\Public\Степанюк В.А\Благодійні внески_сайт\2020\2 квартал\Спеціалізована стаціонарна мед.доп.населен\"/>
    </mc:Choice>
  </mc:AlternateContent>
  <bookViews>
    <workbookView xWindow="0" yWindow="900" windowWidth="21960" windowHeight="11670" tabRatio="837" activeTab="12"/>
  </bookViews>
  <sheets>
    <sheet name="КМПЛ№3" sheetId="212" r:id="rId1"/>
    <sheet name="КМТЛ №1 з диспансерним відділен" sheetId="215" r:id="rId2"/>
    <sheet name="КНП КМТЛ №2" sheetId="217" r:id="rId3"/>
    <sheet name="МКШВЛ" sheetId="219" r:id="rId4"/>
    <sheet name="Центр репродуктивної медецини" sheetId="221" r:id="rId5"/>
    <sheet name="КМКОЦ" sheetId="223" r:id="rId6"/>
    <sheet name="КМКЛ№17" sheetId="225" r:id="rId7"/>
    <sheet name="КМНКЛ &quot;Соціотерапія&quot;" sheetId="228" r:id="rId8"/>
    <sheet name="центр радіаційного захисту" sheetId="230" r:id="rId9"/>
    <sheet name="&quot;Центр мікрохірургії ока&quot;" sheetId="232" r:id="rId10"/>
    <sheet name="Центр спортивної медицини міста" sheetId="234" r:id="rId11"/>
    <sheet name="центр дитячої нейрохірургії" sheetId="236" r:id="rId12"/>
    <sheet name="Академія здоров'я людини" sheetId="237" r:id="rId13"/>
  </sheets>
  <definedNames>
    <definedName name="Excel_BuiltIn_Print_Area" localSheetId="8">'центр радіаційного захисту'!$A$1:$K$57</definedName>
    <definedName name="_xlnm.Print_Area" localSheetId="9">'"Центр мікрохірургії ока"'!$A$1:$K$58</definedName>
    <definedName name="_xlnm.Print_Area" localSheetId="12">'Академія здоров''я людини'!$A$1:$K$58</definedName>
    <definedName name="_xlnm.Print_Area" localSheetId="6">КМКЛ№17!$A$1:$K$70</definedName>
    <definedName name="_xlnm.Print_Area" localSheetId="7">'КМНКЛ "Соціотерапія"'!$A$1:$K$58</definedName>
    <definedName name="_xlnm.Print_Area" localSheetId="0">КМПЛ№3!$A$1:$K$58</definedName>
    <definedName name="_xlnm.Print_Area" localSheetId="1">'КМТЛ №1 з диспансерним відділен'!$A$1:$K$58</definedName>
    <definedName name="_xlnm.Print_Area" localSheetId="2">'КНП КМТЛ №2'!$A$1:$K$58</definedName>
    <definedName name="_xlnm.Print_Area" localSheetId="3">МКШВЛ!$A$1:$K$61</definedName>
    <definedName name="_xlnm.Print_Area" localSheetId="11">'центр дитячої нейрохірургії'!$A$1:$K$22</definedName>
    <definedName name="_xlnm.Print_Area" localSheetId="8">'центр радіаційного захисту'!$A$1:$O$56</definedName>
    <definedName name="_xlnm.Print_Area" localSheetId="4">'Центр репродуктивної медецини'!$A$1:$K$56</definedName>
    <definedName name="_xlnm.Print_Area" localSheetId="10">'Центр спортивної медицини міста'!$A$1:$K$58</definedName>
  </definedNames>
  <calcPr calcId="162913"/>
</workbook>
</file>

<file path=xl/calcChain.xml><?xml version="1.0" encoding="utf-8"?>
<calcChain xmlns="http://schemas.openxmlformats.org/spreadsheetml/2006/main">
  <c r="J50" i="237" l="1"/>
  <c r="H50" i="237"/>
  <c r="D50" i="237"/>
  <c r="C50" i="237"/>
  <c r="F50" i="237" s="1"/>
  <c r="F49" i="237"/>
  <c r="F48" i="237"/>
  <c r="F47" i="237"/>
  <c r="F46" i="237"/>
  <c r="F45" i="237"/>
  <c r="F44" i="237"/>
  <c r="F43" i="237"/>
  <c r="F42" i="237"/>
  <c r="F41" i="237"/>
  <c r="F40" i="237"/>
  <c r="F39" i="237"/>
  <c r="F38" i="237"/>
  <c r="F37" i="237"/>
  <c r="F36" i="237"/>
  <c r="F35" i="237"/>
  <c r="F34" i="237"/>
  <c r="F33" i="237"/>
  <c r="F32" i="237"/>
  <c r="F31" i="237"/>
  <c r="F30" i="237"/>
  <c r="F29" i="237"/>
  <c r="F28" i="237"/>
  <c r="F27" i="237"/>
  <c r="F26" i="237"/>
  <c r="F25" i="237"/>
  <c r="F24" i="237"/>
  <c r="F23" i="237"/>
  <c r="F22" i="237"/>
  <c r="F21" i="237"/>
  <c r="F20" i="237"/>
  <c r="F19" i="237"/>
  <c r="F18" i="237"/>
  <c r="F17" i="237"/>
  <c r="F16" i="237"/>
  <c r="F15" i="237"/>
  <c r="F14" i="237"/>
  <c r="F13" i="237"/>
  <c r="F12" i="237"/>
  <c r="F11" i="237"/>
  <c r="F10" i="237"/>
  <c r="F9" i="237"/>
  <c r="F8" i="237"/>
  <c r="F7" i="237"/>
  <c r="J14" i="236"/>
  <c r="H14" i="236"/>
  <c r="D14" i="236"/>
  <c r="C14" i="236"/>
  <c r="F14" i="236" s="1"/>
  <c r="F13" i="236"/>
  <c r="F12" i="236"/>
  <c r="F11" i="236"/>
  <c r="F10" i="236"/>
  <c r="F9" i="236"/>
  <c r="F8" i="236"/>
  <c r="F7" i="236"/>
  <c r="J50" i="234"/>
  <c r="H50" i="234"/>
  <c r="D50" i="234"/>
  <c r="C50" i="234"/>
  <c r="F49" i="234"/>
  <c r="F48" i="234"/>
  <c r="F47" i="234"/>
  <c r="F46" i="234"/>
  <c r="F45" i="234"/>
  <c r="F44" i="234"/>
  <c r="F43" i="234"/>
  <c r="F42" i="234"/>
  <c r="F41" i="234"/>
  <c r="F40" i="234"/>
  <c r="F39" i="234"/>
  <c r="F38" i="234"/>
  <c r="F37" i="234"/>
  <c r="F36" i="234"/>
  <c r="F35" i="234"/>
  <c r="F34" i="234"/>
  <c r="F33" i="234"/>
  <c r="F32" i="234"/>
  <c r="F31" i="234"/>
  <c r="F30" i="234"/>
  <c r="F29" i="234"/>
  <c r="F28" i="234"/>
  <c r="F27" i="234"/>
  <c r="F26" i="234"/>
  <c r="F25" i="234"/>
  <c r="F24" i="234"/>
  <c r="F23" i="234"/>
  <c r="F22" i="234"/>
  <c r="F21" i="234"/>
  <c r="F20" i="234"/>
  <c r="F19" i="234"/>
  <c r="F18" i="234"/>
  <c r="F17" i="234"/>
  <c r="F16" i="234"/>
  <c r="F15" i="234"/>
  <c r="F14" i="234"/>
  <c r="F13" i="234"/>
  <c r="F12" i="234"/>
  <c r="F11" i="234"/>
  <c r="F10" i="234"/>
  <c r="F9" i="234"/>
  <c r="F8" i="234"/>
  <c r="F7" i="234"/>
  <c r="J50" i="232"/>
  <c r="H50" i="232"/>
  <c r="D50" i="232"/>
  <c r="C50" i="232"/>
  <c r="F49" i="232"/>
  <c r="F48" i="232"/>
  <c r="F47" i="232"/>
  <c r="F46" i="232"/>
  <c r="F45" i="232"/>
  <c r="F44" i="232"/>
  <c r="F43" i="232"/>
  <c r="F42" i="232"/>
  <c r="F41" i="232"/>
  <c r="F40" i="232"/>
  <c r="F39" i="232"/>
  <c r="F38" i="232"/>
  <c r="F37" i="232"/>
  <c r="F36" i="232"/>
  <c r="F35" i="232"/>
  <c r="F34" i="232"/>
  <c r="F33" i="232"/>
  <c r="F32" i="232"/>
  <c r="F31" i="232"/>
  <c r="F30" i="232"/>
  <c r="F29" i="232"/>
  <c r="F28" i="232"/>
  <c r="F27" i="232"/>
  <c r="F26" i="232"/>
  <c r="F25" i="232"/>
  <c r="F24" i="232"/>
  <c r="F23" i="232"/>
  <c r="F22" i="232"/>
  <c r="F21" i="232"/>
  <c r="F20" i="232"/>
  <c r="F19" i="232"/>
  <c r="F18" i="232"/>
  <c r="F17" i="232"/>
  <c r="F16" i="232"/>
  <c r="F15" i="232"/>
  <c r="F14" i="232"/>
  <c r="F13" i="232"/>
  <c r="F12" i="232"/>
  <c r="F11" i="232"/>
  <c r="F10" i="232"/>
  <c r="F9" i="232"/>
  <c r="F8" i="232"/>
  <c r="F7" i="232"/>
  <c r="H50" i="230"/>
  <c r="D50" i="230"/>
  <c r="C50" i="230"/>
  <c r="F50" i="230" s="1"/>
  <c r="F49" i="230"/>
  <c r="F48" i="230"/>
  <c r="F47" i="230"/>
  <c r="F46" i="230"/>
  <c r="F45" i="230"/>
  <c r="F44" i="230"/>
  <c r="F43" i="230"/>
  <c r="F42" i="230"/>
  <c r="F41" i="230"/>
  <c r="F40" i="230"/>
  <c r="F39" i="230"/>
  <c r="F38" i="230"/>
  <c r="F37" i="230"/>
  <c r="F36" i="230"/>
  <c r="F35" i="230"/>
  <c r="F34" i="230"/>
  <c r="F33" i="230"/>
  <c r="F32" i="230"/>
  <c r="F31" i="230"/>
  <c r="F30" i="230"/>
  <c r="F29" i="230"/>
  <c r="F28" i="230"/>
  <c r="F27" i="230"/>
  <c r="F26" i="230"/>
  <c r="F25" i="230"/>
  <c r="F24" i="230"/>
  <c r="F23" i="230"/>
  <c r="F22" i="230"/>
  <c r="F21" i="230"/>
  <c r="F20" i="230"/>
  <c r="F19" i="230"/>
  <c r="F18" i="230"/>
  <c r="F17" i="230"/>
  <c r="F16" i="230"/>
  <c r="F15" i="230"/>
  <c r="F14" i="230"/>
  <c r="F13" i="230"/>
  <c r="F12" i="230"/>
  <c r="F11" i="230"/>
  <c r="F10" i="230"/>
  <c r="F9" i="230"/>
  <c r="F8" i="230"/>
  <c r="J7" i="230"/>
  <c r="J50" i="230" s="1"/>
  <c r="I7" i="230"/>
  <c r="F7" i="230"/>
  <c r="J50" i="228"/>
  <c r="H50" i="228"/>
  <c r="D50" i="228"/>
  <c r="C50" i="228"/>
  <c r="K50" i="228" s="1"/>
  <c r="F49" i="228"/>
  <c r="F48" i="228"/>
  <c r="F47" i="228"/>
  <c r="F46" i="228"/>
  <c r="F45" i="228"/>
  <c r="F44" i="228"/>
  <c r="F43" i="228"/>
  <c r="F42" i="228"/>
  <c r="F41" i="228"/>
  <c r="F40" i="228"/>
  <c r="F39" i="228"/>
  <c r="F38" i="228"/>
  <c r="F37" i="228"/>
  <c r="F36" i="228"/>
  <c r="F35" i="228"/>
  <c r="F34" i="228"/>
  <c r="F33" i="228"/>
  <c r="F32" i="228"/>
  <c r="F31" i="228"/>
  <c r="F30" i="228"/>
  <c r="F29" i="228"/>
  <c r="F28" i="228"/>
  <c r="F27" i="228"/>
  <c r="F26" i="228"/>
  <c r="F25" i="228"/>
  <c r="F24" i="228"/>
  <c r="F23" i="228"/>
  <c r="F22" i="228"/>
  <c r="F21" i="228"/>
  <c r="F20" i="228"/>
  <c r="F19" i="228"/>
  <c r="F18" i="228"/>
  <c r="F17" i="228"/>
  <c r="F16" i="228"/>
  <c r="F15" i="228"/>
  <c r="F14" i="228"/>
  <c r="F13" i="228"/>
  <c r="F12" i="228"/>
  <c r="F11" i="228"/>
  <c r="F10" i="228"/>
  <c r="F9" i="228"/>
  <c r="F8" i="228"/>
  <c r="F7" i="228"/>
  <c r="F61" i="225"/>
  <c r="F60" i="225"/>
  <c r="F59" i="225"/>
  <c r="F58" i="225"/>
  <c r="F57" i="225"/>
  <c r="F56" i="225"/>
  <c r="F55" i="225"/>
  <c r="F54" i="225"/>
  <c r="F53" i="225"/>
  <c r="F52" i="225"/>
  <c r="F51" i="225"/>
  <c r="F50" i="225"/>
  <c r="F49" i="225"/>
  <c r="F48" i="225"/>
  <c r="F47" i="225"/>
  <c r="F46" i="225"/>
  <c r="F45" i="225"/>
  <c r="F44" i="225"/>
  <c r="F43" i="225"/>
  <c r="F42" i="225"/>
  <c r="F41" i="225"/>
  <c r="D41" i="225"/>
  <c r="F40" i="225"/>
  <c r="D39" i="225"/>
  <c r="F39" i="225" s="1"/>
  <c r="F38" i="225"/>
  <c r="F37" i="225"/>
  <c r="D37" i="225"/>
  <c r="F36" i="225"/>
  <c r="D35" i="225"/>
  <c r="F35" i="225" s="1"/>
  <c r="F34" i="225"/>
  <c r="F33" i="225"/>
  <c r="D32" i="225"/>
  <c r="F32" i="225" s="1"/>
  <c r="F31" i="225"/>
  <c r="F30" i="225"/>
  <c r="F29" i="225"/>
  <c r="D28" i="225"/>
  <c r="D27" i="225"/>
  <c r="F27" i="225" s="1"/>
  <c r="F26" i="225"/>
  <c r="D25" i="225"/>
  <c r="D24" i="225"/>
  <c r="F24" i="225" s="1"/>
  <c r="D23" i="225"/>
  <c r="F23" i="225" s="1"/>
  <c r="F22" i="225"/>
  <c r="F21" i="225"/>
  <c r="D20" i="225"/>
  <c r="F20" i="225" s="1"/>
  <c r="D19" i="225"/>
  <c r="F19" i="225" s="1"/>
  <c r="D18" i="225"/>
  <c r="F18" i="225" s="1"/>
  <c r="F17" i="225"/>
  <c r="F16" i="225"/>
  <c r="F15" i="225"/>
  <c r="F14" i="225"/>
  <c r="J13" i="225"/>
  <c r="F13" i="225"/>
  <c r="D12" i="225"/>
  <c r="F12" i="225" s="1"/>
  <c r="D11" i="225"/>
  <c r="F11" i="225" s="1"/>
  <c r="J10" i="225"/>
  <c r="H10" i="225"/>
  <c r="D10" i="225"/>
  <c r="F10" i="225" s="1"/>
  <c r="H9" i="225"/>
  <c r="F9" i="225"/>
  <c r="H8" i="225"/>
  <c r="D8" i="225"/>
  <c r="C8" i="225"/>
  <c r="J7" i="225"/>
  <c r="H7" i="225"/>
  <c r="D7" i="225"/>
  <c r="F7" i="225" s="1"/>
  <c r="H49" i="223"/>
  <c r="I47" i="223"/>
  <c r="F47" i="223"/>
  <c r="J46" i="223"/>
  <c r="I46" i="223"/>
  <c r="F46" i="223"/>
  <c r="I45" i="223"/>
  <c r="F45" i="223"/>
  <c r="I42" i="223"/>
  <c r="F42" i="223"/>
  <c r="I41" i="223"/>
  <c r="F41" i="223"/>
  <c r="I40" i="223"/>
  <c r="F40" i="223"/>
  <c r="I38" i="223"/>
  <c r="F38" i="223"/>
  <c r="I37" i="223"/>
  <c r="F37" i="223"/>
  <c r="I36" i="223"/>
  <c r="F36" i="223"/>
  <c r="J36" i="223" s="1"/>
  <c r="J35" i="223"/>
  <c r="F35" i="223"/>
  <c r="F34" i="223"/>
  <c r="J34" i="223" s="1"/>
  <c r="J33" i="223"/>
  <c r="F33" i="223"/>
  <c r="F32" i="223"/>
  <c r="J32" i="223" s="1"/>
  <c r="D31" i="223"/>
  <c r="F31" i="223" s="1"/>
  <c r="J31" i="223" s="1"/>
  <c r="F30" i="223"/>
  <c r="J30" i="223" s="1"/>
  <c r="F29" i="223"/>
  <c r="J29" i="223" s="1"/>
  <c r="J28" i="223"/>
  <c r="F27" i="223"/>
  <c r="J27" i="223" s="1"/>
  <c r="J26" i="223"/>
  <c r="F26" i="223"/>
  <c r="F25" i="223"/>
  <c r="J25" i="223" s="1"/>
  <c r="J24" i="223"/>
  <c r="F24" i="223"/>
  <c r="D24" i="223"/>
  <c r="D22" i="223"/>
  <c r="F22" i="223" s="1"/>
  <c r="J22" i="223" s="1"/>
  <c r="J17" i="223"/>
  <c r="F17" i="223"/>
  <c r="F16" i="223"/>
  <c r="J16" i="223" s="1"/>
  <c r="C9" i="223"/>
  <c r="C7" i="223"/>
  <c r="C48" i="221"/>
  <c r="F47" i="221"/>
  <c r="H46" i="221"/>
  <c r="F46" i="221"/>
  <c r="H45" i="221"/>
  <c r="F45" i="221"/>
  <c r="H44" i="221"/>
  <c r="F44" i="221"/>
  <c r="H43" i="221"/>
  <c r="F43" i="221"/>
  <c r="H42" i="221"/>
  <c r="F42" i="221"/>
  <c r="H41" i="221"/>
  <c r="F41" i="221"/>
  <c r="H40" i="221"/>
  <c r="F40" i="221"/>
  <c r="H39" i="221"/>
  <c r="F39" i="221"/>
  <c r="H38" i="221"/>
  <c r="F38" i="221"/>
  <c r="H37" i="221"/>
  <c r="F37" i="221"/>
  <c r="H36" i="221"/>
  <c r="F36" i="221"/>
  <c r="H34" i="221"/>
  <c r="F34" i="221"/>
  <c r="H33" i="221"/>
  <c r="F33" i="221"/>
  <c r="H32" i="221"/>
  <c r="F32" i="221"/>
  <c r="H31" i="221"/>
  <c r="F31" i="221"/>
  <c r="H30" i="221"/>
  <c r="F30" i="221"/>
  <c r="H29" i="221"/>
  <c r="F29" i="221"/>
  <c r="H28" i="221"/>
  <c r="F28" i="221"/>
  <c r="H27" i="221"/>
  <c r="F27" i="221"/>
  <c r="H26" i="221"/>
  <c r="F26" i="221"/>
  <c r="H25" i="221"/>
  <c r="F25" i="221"/>
  <c r="H24" i="221"/>
  <c r="F24" i="221"/>
  <c r="F23" i="221"/>
  <c r="F22" i="221"/>
  <c r="F21" i="221"/>
  <c r="J21" i="221" s="1"/>
  <c r="D21" i="221"/>
  <c r="D20" i="221"/>
  <c r="F20" i="221" s="1"/>
  <c r="J20" i="221" s="1"/>
  <c r="D19" i="221"/>
  <c r="F19" i="221" s="1"/>
  <c r="J19" i="221" s="1"/>
  <c r="D18" i="221"/>
  <c r="F18" i="221" s="1"/>
  <c r="J18" i="221" s="1"/>
  <c r="J17" i="221"/>
  <c r="F17" i="221"/>
  <c r="D17" i="221"/>
  <c r="F16" i="221"/>
  <c r="J16" i="221" s="1"/>
  <c r="F15" i="221"/>
  <c r="J15" i="221" s="1"/>
  <c r="F14" i="221"/>
  <c r="J14" i="221" s="1"/>
  <c r="D13" i="221"/>
  <c r="F13" i="221" s="1"/>
  <c r="J13" i="221" s="1"/>
  <c r="D12" i="221"/>
  <c r="F12" i="221" s="1"/>
  <c r="J12" i="221" s="1"/>
  <c r="D11" i="221"/>
  <c r="F11" i="221" s="1"/>
  <c r="J11" i="221" s="1"/>
  <c r="F10" i="221"/>
  <c r="J10" i="221" s="1"/>
  <c r="D10" i="221"/>
  <c r="D9" i="221"/>
  <c r="F9" i="221" s="1"/>
  <c r="J9" i="221" s="1"/>
  <c r="F8" i="221"/>
  <c r="J8" i="221" s="1"/>
  <c r="D8" i="221"/>
  <c r="D7" i="221"/>
  <c r="F7" i="221" s="1"/>
  <c r="J7" i="221" s="1"/>
  <c r="J53" i="219"/>
  <c r="H53" i="219"/>
  <c r="D53" i="219"/>
  <c r="C53" i="219"/>
  <c r="F53" i="219" s="1"/>
  <c r="F52" i="219"/>
  <c r="F51" i="219"/>
  <c r="F50" i="219"/>
  <c r="F49" i="219"/>
  <c r="F48" i="219"/>
  <c r="F47" i="219"/>
  <c r="F46" i="219"/>
  <c r="F45" i="219"/>
  <c r="F44" i="219"/>
  <c r="F43" i="219"/>
  <c r="F42" i="219"/>
  <c r="F41" i="219"/>
  <c r="F40" i="219"/>
  <c r="F39" i="219"/>
  <c r="F38" i="219"/>
  <c r="F37" i="219"/>
  <c r="F36" i="219"/>
  <c r="F35" i="219"/>
  <c r="F34" i="219"/>
  <c r="F33" i="219"/>
  <c r="F32" i="219"/>
  <c r="F31" i="219"/>
  <c r="F30" i="219"/>
  <c r="F29" i="219"/>
  <c r="F28" i="219"/>
  <c r="F27" i="219"/>
  <c r="F26" i="219"/>
  <c r="F25" i="219"/>
  <c r="F24" i="219"/>
  <c r="F23" i="219"/>
  <c r="F22" i="219"/>
  <c r="F21" i="219"/>
  <c r="F18" i="219"/>
  <c r="F17" i="219"/>
  <c r="F16" i="219"/>
  <c r="F15" i="219"/>
  <c r="F14" i="219"/>
  <c r="F13" i="219"/>
  <c r="F12" i="219"/>
  <c r="F11" i="219"/>
  <c r="F10" i="219"/>
  <c r="F9" i="219"/>
  <c r="F8" i="219"/>
  <c r="F7" i="219"/>
  <c r="J50" i="217"/>
  <c r="H50" i="217"/>
  <c r="D50" i="217"/>
  <c r="C50" i="217"/>
  <c r="F50" i="217" s="1"/>
  <c r="F49" i="217"/>
  <c r="F48" i="217"/>
  <c r="F47" i="217"/>
  <c r="F46" i="217"/>
  <c r="F45" i="217"/>
  <c r="F44" i="217"/>
  <c r="F43" i="217"/>
  <c r="F42" i="217"/>
  <c r="F41" i="217"/>
  <c r="F40" i="217"/>
  <c r="F39" i="217"/>
  <c r="F38" i="217"/>
  <c r="F37" i="217"/>
  <c r="F36" i="217"/>
  <c r="F35" i="217"/>
  <c r="F34" i="217"/>
  <c r="F33" i="217"/>
  <c r="F32" i="217"/>
  <c r="F31" i="217"/>
  <c r="F30" i="217"/>
  <c r="F29" i="217"/>
  <c r="F28" i="217"/>
  <c r="F27" i="217"/>
  <c r="F26" i="217"/>
  <c r="F25" i="217"/>
  <c r="F24" i="217"/>
  <c r="F23" i="217"/>
  <c r="F22" i="217"/>
  <c r="F21" i="217"/>
  <c r="F20" i="217"/>
  <c r="F19" i="217"/>
  <c r="F18" i="217"/>
  <c r="F17" i="217"/>
  <c r="F16" i="217"/>
  <c r="F15" i="217"/>
  <c r="F14" i="217"/>
  <c r="F13" i="217"/>
  <c r="F12" i="217"/>
  <c r="F11" i="217"/>
  <c r="F10" i="217"/>
  <c r="F9" i="217"/>
  <c r="F8" i="217"/>
  <c r="H50" i="215"/>
  <c r="C50" i="215"/>
  <c r="K50" i="215" s="1"/>
  <c r="F49" i="215"/>
  <c r="F48" i="215"/>
  <c r="F47" i="215"/>
  <c r="F46" i="215"/>
  <c r="F45" i="215"/>
  <c r="F44" i="215"/>
  <c r="F43" i="215"/>
  <c r="F42" i="215"/>
  <c r="F41" i="215"/>
  <c r="F40" i="215"/>
  <c r="F39" i="215"/>
  <c r="F38" i="215"/>
  <c r="F37" i="215"/>
  <c r="F36" i="215"/>
  <c r="F35" i="215"/>
  <c r="F34" i="215"/>
  <c r="F33" i="215"/>
  <c r="F32" i="215"/>
  <c r="F31" i="215"/>
  <c r="F30" i="215"/>
  <c r="F29" i="215"/>
  <c r="F28" i="215"/>
  <c r="F27" i="215"/>
  <c r="F26" i="215"/>
  <c r="F25" i="215"/>
  <c r="F24" i="215"/>
  <c r="F23" i="215"/>
  <c r="F22" i="215"/>
  <c r="F21" i="215"/>
  <c r="F20" i="215"/>
  <c r="F19" i="215"/>
  <c r="F18" i="215"/>
  <c r="F17" i="215"/>
  <c r="F16" i="215"/>
  <c r="F15" i="215"/>
  <c r="F14" i="215"/>
  <c r="F13" i="215"/>
  <c r="F12" i="215"/>
  <c r="F11" i="215"/>
  <c r="F9" i="215"/>
  <c r="J7" i="215"/>
  <c r="J50" i="215" s="1"/>
  <c r="D7" i="215"/>
  <c r="D50" i="215" s="1"/>
  <c r="J50" i="212"/>
  <c r="H50" i="212"/>
  <c r="D50" i="212"/>
  <c r="C50" i="212"/>
  <c r="F49" i="212"/>
  <c r="F48" i="212"/>
  <c r="F47" i="212"/>
  <c r="F46" i="212"/>
  <c r="F45" i="212"/>
  <c r="F44" i="212"/>
  <c r="F43" i="212"/>
  <c r="F42" i="212"/>
  <c r="F41" i="212"/>
  <c r="F40" i="212"/>
  <c r="F39" i="212"/>
  <c r="F38" i="212"/>
  <c r="F37" i="212"/>
  <c r="F36" i="212"/>
  <c r="F35" i="212"/>
  <c r="F34" i="212"/>
  <c r="F33" i="212"/>
  <c r="F32" i="212"/>
  <c r="F31" i="212"/>
  <c r="F30" i="212"/>
  <c r="F29" i="212"/>
  <c r="F28" i="212"/>
  <c r="F27" i="212"/>
  <c r="F26" i="212"/>
  <c r="F25" i="212"/>
  <c r="F24" i="212"/>
  <c r="F23" i="212"/>
  <c r="F22" i="212"/>
  <c r="F21" i="212"/>
  <c r="F20" i="212"/>
  <c r="F19" i="212"/>
  <c r="F18" i="212"/>
  <c r="F17" i="212"/>
  <c r="F16" i="212"/>
  <c r="F15" i="212"/>
  <c r="F14" i="212"/>
  <c r="F13" i="212"/>
  <c r="F12" i="212"/>
  <c r="F11" i="212"/>
  <c r="F10" i="212"/>
  <c r="F9" i="212"/>
  <c r="F8" i="212"/>
  <c r="F7" i="212"/>
  <c r="K50" i="217" l="1"/>
  <c r="F8" i="225"/>
  <c r="F50" i="232"/>
  <c r="F50" i="234"/>
  <c r="C49" i="223"/>
  <c r="K49" i="223" s="1"/>
  <c r="K50" i="230"/>
  <c r="K50" i="232"/>
  <c r="K50" i="234"/>
  <c r="K53" i="219"/>
  <c r="H48" i="221"/>
  <c r="K48" i="221" s="1"/>
  <c r="H62" i="225"/>
  <c r="K50" i="212"/>
  <c r="J62" i="225"/>
  <c r="F50" i="228"/>
  <c r="K50" i="237"/>
  <c r="K14" i="236"/>
  <c r="D62" i="225"/>
  <c r="C62" i="225"/>
  <c r="J49" i="223"/>
  <c r="D49" i="223"/>
  <c r="F7" i="223"/>
  <c r="F49" i="223" s="1"/>
  <c r="J48" i="221"/>
  <c r="D48" i="221"/>
  <c r="F48" i="221" s="1"/>
  <c r="F50" i="215"/>
  <c r="F7" i="215"/>
  <c r="F50" i="212"/>
  <c r="F62" i="225" l="1"/>
  <c r="K62" i="225"/>
</calcChain>
</file>

<file path=xl/sharedStrings.xml><?xml version="1.0" encoding="utf-8"?>
<sst xmlns="http://schemas.openxmlformats.org/spreadsheetml/2006/main" count="659" uniqueCount="292">
  <si>
    <t xml:space="preserve">          Додаток до листа</t>
  </si>
  <si>
    <t xml:space="preserve">         від ________ 2020 № ______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</si>
  <si>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</t>
    </r>
    <r>
      <rPr>
        <b/>
        <i/>
        <u/>
        <sz val="14"/>
        <color indexed="8"/>
        <rFont val="Times New Roman"/>
        <family val="1"/>
        <charset val="204"/>
      </rPr>
      <t xml:space="preserve">КНП "Київська міська психоневрологічна лікарня №3"   за 2 квартал 2020 року </t>
    </r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</si>
  <si>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</si>
  <si>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</si>
  <si>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</si>
  <si>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</si>
  <si>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</si>
  <si>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</si>
  <si>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</si>
  <si>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</si>
  <si>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</si>
  <si>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</si>
  <si>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</si>
  <si>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</si>
  <si>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</si>
  <si>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Фізична особа</t>
  </si>
  <si>
    <t>миючі засоби</t>
  </si>
  <si>
    <t>інвентар, меблі</t>
  </si>
  <si>
    <t>вироби медичного призначення</t>
  </si>
  <si>
    <t>ВСЬОГО по закладу</t>
  </si>
  <si>
    <t>Керівник установи</t>
  </si>
  <si>
    <t>(підпис)           (ініціали і прізвище) </t>
  </si>
  <si>
    <t>Головний бухгалтер</t>
  </si>
  <si>
    <t xml:space="preserve">          Додаток №1  до листа</t>
  </si>
  <si>
    <t xml:space="preserve">         від 26.06. 2020 № 061-6622 </t>
  </si>
  <si>
    <t>Благодійна організація "Фонд Олени Пінчук"</t>
  </si>
  <si>
    <t>м'який інвентар</t>
  </si>
  <si>
    <t xml:space="preserve">Благодійний фонд                    "100 відсотів життя. Київський регіон" </t>
  </si>
  <si>
    <t>канцтовари</t>
  </si>
  <si>
    <t>КНП "ОКЛ м. Києва" згідно наказу ДОЗ №495 від 30.04.2020 р.</t>
  </si>
  <si>
    <t>витратні матеріали (тест-експрес на коронавірус)</t>
  </si>
  <si>
    <t>Згідно наказу ДОЗ №418 від 14.04.2020 р. постачальнику Базі спеціального медичного постачання м. Києва наданих від  ДУ «Центр громадського здоров’я Міністерства охорони здоров’я України» отриманих від  БФ "Фонд Ріната Ахментова"</t>
  </si>
  <si>
    <t>витратні матеріали (тести  на коронавірус)</t>
  </si>
  <si>
    <t>витратні матеріали (тести на коронавірус)</t>
  </si>
  <si>
    <t>КНП "ФТИЗІТРІЯ" згідно наказу ДОЗ №420 від 14.04.2020 р. в рамках реалізації програми  Надзвичайного плану президента США по боротьбі з ВІЛ (закуплених за кошти PEPFAR)</t>
  </si>
  <si>
    <t>витратні матеріали (тест для діагностики ВІЛ-інфекції)</t>
  </si>
  <si>
    <t>В.о. директора</t>
  </si>
  <si>
    <t>С.Г. Павленко</t>
  </si>
  <si>
    <t>В.М. Колесник</t>
  </si>
  <si>
    <t xml:space="preserve">             від ________ 2018 № ______</t>
  </si>
  <si>
    <r>
      <t xml:space="preserve">Сума, </t>
    </r>
    <r>
      <rPr>
        <b/>
        <sz val="10"/>
        <color indexed="8"/>
        <rFont val="Times New Roman"/>
        <family val="1"/>
        <charset val="204"/>
      </rPr>
      <t>тис. грн</t>
    </r>
  </si>
  <si>
    <t xml:space="preserve">господарські товари </t>
  </si>
  <si>
    <t>м"який інвентар</t>
  </si>
  <si>
    <t>медикаменти</t>
  </si>
  <si>
    <t>продукти харчування</t>
  </si>
  <si>
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__Комунальне некомерційне підприємство  "Київська міська туберкульозна лікарня №1 з диспансерним відділенням" виконавчого органу Київської міської ради (Київської міської державної адміністрації)_за 2 квартал 2020 року (за період з 01 квітня 2020 рю по 31 червня 2020 р.)</t>
  </si>
  <si>
    <t xml:space="preserve">         від ________ 2019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</si>
  <si>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КМТЛ №2 за ІІ квартал 2020 року </t>
  </si>
  <si>
    <t>ДП "Укрмедпостач" МОЗ України</t>
  </si>
  <si>
    <t>наркотичні лікарські засоби для замісної терапії</t>
  </si>
  <si>
    <t>Целюк Г.Б.</t>
  </si>
  <si>
    <t>Євенко А.М.</t>
  </si>
  <si>
    <r>
      <t xml:space="preserve">ІНФОРМАЦІЯ  про надходження і використання благодійних пожертв від фізичних та юридичних осіб по КНП "  КИЇВСЬКА МІСЬКА  КЛІНІЧНА ШКІРНО-ВЕНЕРОЛОГІЧНА ЛІКАРНЯ"   за І-ІІ квартил </t>
    </r>
    <r>
      <rPr>
        <b/>
        <sz val="16"/>
        <color indexed="8"/>
        <rFont val="Times New Roman"/>
        <family val="1"/>
        <charset val="204"/>
      </rPr>
      <t xml:space="preserve"> 2020 рік</t>
    </r>
  </si>
  <si>
    <t>БО"100відсотків життя.Київський регіон"</t>
  </si>
  <si>
    <t>канцелярські товари</t>
  </si>
  <si>
    <t>ТОВ "ГЛЕДФАРМ ЛТД"</t>
  </si>
  <si>
    <t>ТОВ "Міррор плюс"</t>
  </si>
  <si>
    <t>Фізичні особи</t>
  </si>
  <si>
    <t>мед. обладнання</t>
  </si>
  <si>
    <t>господарчі товари</t>
  </si>
  <si>
    <t>ФОП Іщенко Д.В.</t>
  </si>
  <si>
    <t>ТОВ "ІНВЕСТИЦІЇ ТА РОЗВИТОК"</t>
  </si>
  <si>
    <t>оплата послуг(т/о ліфтів, комісія банку,страхування, супров. програм)</t>
  </si>
  <si>
    <t>ТОВ "ДОММЕД"</t>
  </si>
  <si>
    <t>видатки на відрядження</t>
  </si>
  <si>
    <t>ФОП Поясик О.Г.</t>
  </si>
  <si>
    <t>утилізація відходів</t>
  </si>
  <si>
    <t xml:space="preserve">ТОВ КФЗ </t>
  </si>
  <si>
    <t>О.В. Чубар</t>
  </si>
  <si>
    <t>О.М. Галицька</t>
  </si>
  <si>
    <t xml:space="preserve">         від 01.04.2019 №061-3533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</si>
  <si>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Київського міського центру репродуктивної та перинатальної медицини за IІ квартал 2020 року </t>
  </si>
  <si>
    <t>Фонд сприяння народжуваності в Україні (ПП "Медіта")</t>
  </si>
  <si>
    <t>медикаменти,вироби мед.призначення</t>
  </si>
  <si>
    <t>КНП "КМЦК"</t>
  </si>
  <si>
    <t>компоненти і препарати крові</t>
  </si>
  <si>
    <t>Товариство Червоний Хрест України</t>
  </si>
  <si>
    <t>Лінідерм ( косм.зас.480мл.)</t>
  </si>
  <si>
    <t>ТОВ "СИНЕРЖІ"</t>
  </si>
  <si>
    <t>антисептик, вироб.мед.признач.</t>
  </si>
  <si>
    <t>ТОВ "Стоунхендж"</t>
  </si>
  <si>
    <t>Костюми біозахисту</t>
  </si>
  <si>
    <t>КНП"Перинатальний центр міста Києва"</t>
  </si>
  <si>
    <t>Карбетоцин,Октаплекс, Імуноглобулін</t>
  </si>
  <si>
    <t>Карбетоцин,Октаплекс</t>
  </si>
  <si>
    <t>БФ"Твоя опора"</t>
  </si>
  <si>
    <t>професійний пароочисник SG4/4, Апарат штучної вентиляції легень</t>
  </si>
  <si>
    <t>ФОП Бодров Е.Е.</t>
  </si>
  <si>
    <t>Вир.мед.признач.(захис.комб.з капюш.)</t>
  </si>
  <si>
    <t>ТОВ "Діатом"</t>
  </si>
  <si>
    <t>Напівмаска фільтруюча ЗІЗ</t>
  </si>
  <si>
    <t>ТОВ "ФК"Елемент здоров"я"</t>
  </si>
  <si>
    <t>Дієт добавка "Трилумін"</t>
  </si>
  <si>
    <t>ТОВ "Юрія Фарм"</t>
  </si>
  <si>
    <t>Вироби мед.призначення</t>
  </si>
  <si>
    <t>ФО Мацюк В.</t>
  </si>
  <si>
    <t xml:space="preserve">Захисні: екрани, окуляри, комб.однораз. </t>
  </si>
  <si>
    <t xml:space="preserve">Захисні: екрани, окул., комб.однор. </t>
  </si>
  <si>
    <t>ФО Рафальський А.</t>
  </si>
  <si>
    <t>Захисні маски, захисні костюми</t>
  </si>
  <si>
    <t>КНП "КМКЛ №5"</t>
  </si>
  <si>
    <t>Зидовудин, діагностичний набір</t>
  </si>
  <si>
    <t>ДП "Укрвакцина" (МОЗ)</t>
  </si>
  <si>
    <t>Роз.для ін"єкцій ГОНАЛ-Ф, ХУМОГ-75</t>
  </si>
  <si>
    <t>Розчин для ін"єкцій ГОНАЛ-Ф, ХУМОГ-75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</si>
  <si>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</si>
  <si>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засоби дезінфікуючі</t>
  </si>
  <si>
    <t>реактиви лабораторні</t>
  </si>
  <si>
    <t>термометр інф.безконтакт.медич.</t>
  </si>
  <si>
    <t>вироби мед.призначення</t>
  </si>
  <si>
    <t>маска медична</t>
  </si>
  <si>
    <t>розчини</t>
  </si>
  <si>
    <t>вир.мед.приp.для запоб.COVID-19</t>
  </si>
  <si>
    <t>крафт-папір</t>
  </si>
  <si>
    <t>марля медична</t>
  </si>
  <si>
    <t>кисень медичний</t>
  </si>
  <si>
    <t>обслуг.комп.та оф.техніки</t>
  </si>
  <si>
    <t>технічне обслуговування ліфтів</t>
  </si>
  <si>
    <t>тхнічне обслуг.сис-ми рег.опалення</t>
  </si>
  <si>
    <t>тех.обслуг.пожеж.сиг-ції</t>
  </si>
  <si>
    <t>програмне забезпечення</t>
  </si>
  <si>
    <t>дератизація</t>
  </si>
  <si>
    <t>послуги з наг.аудиту СУЯ</t>
  </si>
  <si>
    <t>консулью послуги,лабор. дослід.</t>
  </si>
  <si>
    <t>охоронні послуги</t>
  </si>
  <si>
    <t>поточ.ремонт мед.обладнання</t>
  </si>
  <si>
    <t>знеш.небезпеч.відход.</t>
  </si>
  <si>
    <t xml:space="preserve"> </t>
  </si>
  <si>
    <t>Директор</t>
  </si>
  <si>
    <t>В.В.Камінський</t>
  </si>
  <si>
    <t>Л.В. Іванець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</si>
  <si>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"Київський міський клінічний онкологічний центр" за 2 квартал 2020 року </t>
  </si>
  <si>
    <t>ТОВ Алсі ЛТД</t>
  </si>
  <si>
    <t>БФ Таблеточки</t>
  </si>
  <si>
    <t>Укргазбанк</t>
  </si>
  <si>
    <t>касове обслуговування</t>
  </si>
  <si>
    <t>ТОВ Димлен</t>
  </si>
  <si>
    <t>морозильна камера</t>
  </si>
  <si>
    <t>ТОВ МЦФЕР Україна</t>
  </si>
  <si>
    <t>Інформаційно-консульт. Послуги</t>
  </si>
  <si>
    <t>ТОВ Катран</t>
  </si>
  <si>
    <t>меблі</t>
  </si>
  <si>
    <t>ФОП Харченко</t>
  </si>
  <si>
    <t>ТОВ Екомед</t>
  </si>
  <si>
    <t xml:space="preserve">медикаменти </t>
  </si>
  <si>
    <t>ТОВ фірма Технокомплекс</t>
  </si>
  <si>
    <t>одяг протиепідемічний</t>
  </si>
  <si>
    <t>Фоп Вишняк</t>
  </si>
  <si>
    <t>ТД Волес</t>
  </si>
  <si>
    <t>реактиви</t>
  </si>
  <si>
    <t>ФОП Колодницький</t>
  </si>
  <si>
    <t>Тов Лабікс</t>
  </si>
  <si>
    <t>Фоп Кримова</t>
  </si>
  <si>
    <t>пробірки</t>
  </si>
  <si>
    <t>ТОВ "АТ Каргіл"</t>
  </si>
  <si>
    <t>БФ Відродження</t>
  </si>
  <si>
    <t>ТОВ Юрія Фарм</t>
  </si>
  <si>
    <t xml:space="preserve"> медикаменти</t>
  </si>
  <si>
    <t>БФ Педіатри проти раку.</t>
  </si>
  <si>
    <t>ТОВ Гледфарм</t>
  </si>
  <si>
    <t>ФОП Череватенко</t>
  </si>
  <si>
    <t>ФОП Предерій</t>
  </si>
  <si>
    <t>ТОВ"ІСТ ВЕСТ БІОФАРМА"</t>
  </si>
  <si>
    <t>ГО"Афіни.Жінки проти раку"</t>
  </si>
  <si>
    <t>БО"БФ "СВОЇ"</t>
  </si>
  <si>
    <t>госп. товари</t>
  </si>
  <si>
    <t>БФ Свої</t>
  </si>
  <si>
    <t xml:space="preserve">візок </t>
  </si>
  <si>
    <t>мікропіпетка</t>
  </si>
  <si>
    <t>БО Фундація прямої доп.</t>
  </si>
  <si>
    <t>БФ Миротворці України</t>
  </si>
  <si>
    <t>термометрир</t>
  </si>
  <si>
    <t>ТОВ Медицина</t>
  </si>
  <si>
    <t>проект тарифів</t>
  </si>
  <si>
    <t>ГІОЦ</t>
  </si>
  <si>
    <t>послуги з супровд. Програм.</t>
  </si>
  <si>
    <t>Тов Меркурий</t>
  </si>
  <si>
    <t>підписка</t>
  </si>
  <si>
    <t>Підписка</t>
  </si>
  <si>
    <t xml:space="preserve">Комісаров </t>
  </si>
  <si>
    <t>Замки, ключі, петлі</t>
  </si>
  <si>
    <t>ФОП Ратієв</t>
  </si>
  <si>
    <t>діагностика устаткув.</t>
  </si>
  <si>
    <t>ПП Агенція Ірис</t>
  </si>
  <si>
    <t>Аплікатор</t>
  </si>
  <si>
    <t>ФОП Короленко</t>
  </si>
  <si>
    <t>Ролети</t>
  </si>
  <si>
    <t>Омелія Сервіс</t>
  </si>
  <si>
    <t>госп товари</t>
  </si>
  <si>
    <t xml:space="preserve">Кудла </t>
  </si>
  <si>
    <t>Послуги з обробки</t>
  </si>
  <si>
    <t>УПЦ Печерська Лавра</t>
  </si>
  <si>
    <t>овочі</t>
  </si>
  <si>
    <t>Клюсов О.М.</t>
  </si>
  <si>
    <t xml:space="preserve">                                                                                                                                                                                       (підпис)           (ініціали і прізвище) </t>
  </si>
  <si>
    <t>Мамонова Т.Й.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</si>
  <si>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"Київська міська клінічна лікарня №17" за ІІ квартал 2020року </t>
  </si>
  <si>
    <t>1.</t>
  </si>
  <si>
    <t>КНП "Київський міський центр крові"</t>
  </si>
  <si>
    <t>госп.товари, орг.техніка</t>
  </si>
  <si>
    <t>2.</t>
  </si>
  <si>
    <t>медикаменти та перев'язувальні матеріали</t>
  </si>
  <si>
    <t>комп"ютерне обладнання</t>
  </si>
  <si>
    <t>побут.техніка</t>
  </si>
  <si>
    <t>мед.обладнання</t>
  </si>
  <si>
    <t xml:space="preserve">ОЗ </t>
  </si>
  <si>
    <t>господарські товари</t>
  </si>
  <si>
    <t>послуги</t>
  </si>
  <si>
    <t>медичне обладнання</t>
  </si>
  <si>
    <t>3.</t>
  </si>
  <si>
    <t>НАК "Нафтогаз України"</t>
  </si>
  <si>
    <t>побутова техніка</t>
  </si>
  <si>
    <t>ТОВ "Малинський папір"</t>
  </si>
  <si>
    <t>ТОВ з іноземними інвестиціями "Нутриція Україна""</t>
  </si>
  <si>
    <t>ТОВ "Люксофт-Україна"</t>
  </si>
  <si>
    <t>ТОВ "Діамеб"</t>
  </si>
  <si>
    <t>ТОВ "Верафарм"</t>
  </si>
  <si>
    <t>ППО НАК "Нафтогаз України"</t>
  </si>
  <si>
    <t>Товариство Червоний Хрест</t>
  </si>
  <si>
    <t>ДП "КК "Рошен"</t>
  </si>
  <si>
    <t>ІП "І-АР-СІ"</t>
  </si>
  <si>
    <t>ТОВ "Маклеодс Фармасьютікалз Лімітед"</t>
  </si>
  <si>
    <t>ТДВ"Інтерхім"</t>
  </si>
  <si>
    <t>БО "Благодійний Фонд" "Свої"</t>
  </si>
  <si>
    <t>АТ "Укргазвидобування"</t>
  </si>
  <si>
    <t>мед.засоби</t>
  </si>
  <si>
    <t>ІП "Логін"</t>
  </si>
  <si>
    <t>МБФ "Сприяння розвитку медицини"</t>
  </si>
  <si>
    <t>ТОВ "Аджакс Сістемс Дистриб"юшн"</t>
  </si>
  <si>
    <t>БО БФ "Єнамін"</t>
  </si>
  <si>
    <t>ПАТ НВЦ "Борщагівський ХФЗ"</t>
  </si>
  <si>
    <t>БО "Всеукраїнський Благодійний фонд "Заради тебе"</t>
  </si>
  <si>
    <t>ТОВ "Метро кеш енд кері Україна"</t>
  </si>
  <si>
    <t>ТОВ "Здраво"</t>
  </si>
  <si>
    <t>ТОВ "Астразенека Україна"</t>
  </si>
  <si>
    <t>БФ "Твоя опора"</t>
  </si>
  <si>
    <t>Барановська Т.В.</t>
  </si>
  <si>
    <t>Урденко Е.Ф.</t>
  </si>
  <si>
    <t>4.</t>
  </si>
  <si>
    <t>-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</si>
  <si>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КНПКМНКЛ "Соціотерапія"_____за__2__квартал_2020року </t>
  </si>
  <si>
    <t>УкрмедпостачДПМОЗ України</t>
  </si>
  <si>
    <t>МБФАльянс громадськог здоровя</t>
  </si>
  <si>
    <t>БФ Фундація Антиснід-України</t>
  </si>
  <si>
    <t>В.В. Ярий</t>
  </si>
  <si>
    <t>І.М. Білоус</t>
  </si>
  <si>
    <t xml:space="preserve">         Від 26.06.2020 №061-6622</t>
  </si>
  <si>
    <t xml:space="preserve">                                                                                                    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КНП “Київський міський центр радіаційного захисту населення від наслідків Чорнобильської катастрофи  за  ІІ  квартал 2020року </t>
  </si>
  <si>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</si>
  <si>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r>
      <rPr>
        <sz val="10"/>
        <color indexed="8"/>
        <rFont val="Times New Roman"/>
        <family val="1"/>
        <charset val="204"/>
      </rP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</si>
  <si>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rPr>
        <sz val="10"/>
        <color indexed="8"/>
        <rFont val="Times New Roman"/>
        <family val="1"/>
        <charset val="204"/>
      </rP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</si>
  <si>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rPr>
        <sz val="10"/>
        <color indexed="8"/>
        <rFont val="Times New Roman"/>
        <family val="1"/>
        <charset val="204"/>
      </rP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</si>
  <si>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rPr>
        <sz val="10"/>
        <color indexed="8"/>
        <rFont val="Times New Roman"/>
        <family val="1"/>
        <charset val="204"/>
      </rP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</si>
  <si>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КНП”Олександрівська клінічна лікарня м.Києва”</t>
  </si>
  <si>
    <t>В.о.директора</t>
  </si>
  <si>
    <t>Олофінська Н.М.</t>
  </si>
  <si>
    <t>Дерій А.Ю.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</si>
  <si>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клінічна офтальмологічна лікарня "Центр мікрохірургії ока" за ІІ квартал 2020 року </t>
  </si>
  <si>
    <t>основні засоби</t>
  </si>
  <si>
    <t>Заступник головного лікаря з питань експертизи якості меддопомоги</t>
  </si>
  <si>
    <t>Корнілов Л.В.</t>
  </si>
  <si>
    <t>Ляшенко К.І.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</si>
  <si>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КНП "Центр спортивної медицини міста Києва" за 2 квартал 2020 року </t>
  </si>
  <si>
    <t>Благодійні внески від фізичних осіб</t>
  </si>
  <si>
    <t xml:space="preserve">Захисний одяг( фартухи,щитки захисні для обличчя,окуляри захисні медичні),періодичне видання (спецвипуск Експертус-кадри),монітори до персональних комп’ютерів,модулі оптичні,точки доступу,маршрутизатори,комутатори для інтернет мережі. </t>
  </si>
  <si>
    <t>медикаменти,медичний товар,лікарські засоби,кисень медичний,стрічка діагностична ( кардіопапір).</t>
  </si>
  <si>
    <t>постачання готової іжі (продукти харчування)</t>
  </si>
  <si>
    <t>Технічне обслуговування ліфтів,медичного обладнання,аналізатора лабораторного,послуги по лабораторних дослідженнях,дератизаціії,дезинсекції,послуги з доступу до мережі Інтернету,монтаж,підключення мережевого обладнання,комісія банку за обслуговування зарплатних карткових рахункв працівників.</t>
  </si>
  <si>
    <t>Навчанняправил техніки безпеки по охороні праці.</t>
  </si>
  <si>
    <t>Персональні комп’ютери(моноблоки).</t>
  </si>
  <si>
    <t>Виготовлення  проектно-кошторисної документаціі для капітального ремонту ліфтів.</t>
  </si>
  <si>
    <t>В.В.Манжалій</t>
  </si>
  <si>
    <t>К.В.Москаленко</t>
  </si>
  <si>
    <t>Додаток до листа</t>
  </si>
  <si>
    <t>від 06.07.2020 № 60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</si>
  <si>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"Київський міський центр дитячої нейрохірургії"</t>
    </r>
    <r>
      <rPr>
        <b/>
        <sz val="14"/>
        <color indexed="8"/>
        <rFont val="Times New Roman"/>
        <family val="1"/>
        <charset val="204"/>
      </rPr>
      <t xml:space="preserve"> за  ІІ  квартал  2020  року </t>
    </r>
  </si>
  <si>
    <t>ТОВ "Такеда Україна"</t>
  </si>
  <si>
    <t>медобладнання</t>
  </si>
  <si>
    <t>медмеблі</t>
  </si>
  <si>
    <t>БФ "Я майбутнє України"</t>
  </si>
  <si>
    <t>ТОВ "Нова Пошта"</t>
  </si>
  <si>
    <t>вироби мед призначення</t>
  </si>
  <si>
    <t>5.</t>
  </si>
  <si>
    <t>Левченко М.П.</t>
  </si>
  <si>
    <t>Б.О.Клименко</t>
  </si>
  <si>
    <t>О.Г.Болтенко</t>
  </si>
  <si>
    <t xml:space="preserve">         від 26.06. 2020 № 061-6622</t>
  </si>
  <si>
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"Академія здоров'я людини" за ІІ квартал  2020 року</t>
  </si>
  <si>
    <t>Заступник директора з економічних питань</t>
  </si>
  <si>
    <t>Сова І.К.</t>
  </si>
  <si>
    <t>Затуливітер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</si>
</sst>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5" fillId="0" borderId="0"/>
  </cellStyleXfs>
  <cellXfs count="163">
    <xf numFmtId="0" fontId="0" fillId="0" borderId="0" xfId="0"/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/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2" fontId="16" fillId="2" borderId="2" xfId="0" applyNumberFormat="1" applyFont="1" applyFill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0" fontId="15" fillId="0" borderId="2" xfId="0" applyFont="1" applyFill="1" applyBorder="1" applyAlignment="1">
      <alignment wrapText="1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/>
    <xf numFmtId="4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wrapText="1"/>
    </xf>
    <xf numFmtId="0" fontId="16" fillId="3" borderId="2" xfId="0" applyFont="1" applyFill="1" applyBorder="1"/>
    <xf numFmtId="4" fontId="18" fillId="3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wrapText="1"/>
    </xf>
    <xf numFmtId="2" fontId="16" fillId="3" borderId="2" xfId="0" applyNumberFormat="1" applyFont="1" applyFill="1" applyBorder="1" applyAlignment="1">
      <alignment horizontal="center"/>
    </xf>
    <xf numFmtId="0" fontId="17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0" fontId="19" fillId="0" borderId="0" xfId="0" applyFont="1"/>
    <xf numFmtId="0" fontId="8" fillId="0" borderId="1" xfId="8" applyFont="1" applyBorder="1" applyAlignment="1">
      <alignment horizontal="center"/>
    </xf>
    <xf numFmtId="0" fontId="21" fillId="0" borderId="0" xfId="8" applyFont="1" applyAlignment="1">
      <alignment horizontal="centerContinuous" vertical="top"/>
    </xf>
    <xf numFmtId="0" fontId="21" fillId="0" borderId="0" xfId="8" applyFont="1" applyBorder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22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2" fontId="16" fillId="2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22" fillId="0" borderId="2" xfId="0" applyFont="1" applyBorder="1"/>
    <xf numFmtId="0" fontId="22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165" fontId="16" fillId="2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164" fontId="18" fillId="3" borderId="2" xfId="0" applyNumberFormat="1" applyFont="1" applyFill="1" applyBorder="1" applyAlignment="1">
      <alignment horizontal="center"/>
    </xf>
    <xf numFmtId="165" fontId="16" fillId="3" borderId="2" xfId="0" applyNumberFormat="1" applyFont="1" applyFill="1" applyBorder="1" applyAlignment="1">
      <alignment horizontal="center"/>
    </xf>
    <xf numFmtId="165" fontId="16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right" vertical="top" wrapText="1"/>
    </xf>
    <xf numFmtId="164" fontId="15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0" xfId="0" applyNumberFormat="1"/>
    <xf numFmtId="0" fontId="17" fillId="0" borderId="2" xfId="0" applyFont="1" applyBorder="1" applyAlignment="1">
      <alignment horizontal="center"/>
    </xf>
    <xf numFmtId="164" fontId="16" fillId="3" borderId="2" xfId="0" applyNumberFormat="1" applyFont="1" applyFill="1" applyBorder="1" applyAlignment="1">
      <alignment horizontal="center"/>
    </xf>
    <xf numFmtId="165" fontId="0" fillId="0" borderId="0" xfId="0" applyNumberFormat="1"/>
    <xf numFmtId="0" fontId="15" fillId="0" borderId="3" xfId="0" applyFont="1" applyBorder="1" applyAlignment="1">
      <alignment wrapText="1"/>
    </xf>
    <xf numFmtId="0" fontId="15" fillId="0" borderId="3" xfId="0" applyFont="1" applyFill="1" applyBorder="1" applyAlignment="1">
      <alignment wrapText="1"/>
    </xf>
    <xf numFmtId="2" fontId="0" fillId="0" borderId="0" xfId="0" applyNumberFormat="1"/>
    <xf numFmtId="2" fontId="7" fillId="0" borderId="0" xfId="0" applyNumberFormat="1" applyFont="1"/>
    <xf numFmtId="2" fontId="13" fillId="0" borderId="2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/>
    </xf>
    <xf numFmtId="2" fontId="22" fillId="0" borderId="2" xfId="0" applyNumberFormat="1" applyFont="1" applyBorder="1"/>
    <xf numFmtId="0" fontId="16" fillId="0" borderId="2" xfId="0" applyFont="1" applyBorder="1"/>
    <xf numFmtId="0" fontId="13" fillId="0" borderId="2" xfId="0" applyFont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5" fillId="0" borderId="2" xfId="0" applyFont="1" applyFill="1" applyBorder="1"/>
    <xf numFmtId="2" fontId="15" fillId="0" borderId="2" xfId="0" applyNumberFormat="1" applyFont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21" fillId="0" borderId="0" xfId="8" applyFont="1" applyAlignment="1">
      <alignment horizontal="left" vertical="top"/>
    </xf>
    <xf numFmtId="2" fontId="21" fillId="0" borderId="0" xfId="8" applyNumberFormat="1" applyFont="1" applyAlignment="1">
      <alignment horizontal="left" vertical="top"/>
    </xf>
    <xf numFmtId="0" fontId="1" fillId="0" borderId="0" xfId="4"/>
    <xf numFmtId="0" fontId="6" fillId="0" borderId="0" xfId="4" applyFont="1" applyAlignment="1">
      <alignment vertical="top"/>
    </xf>
    <xf numFmtId="0" fontId="7" fillId="0" borderId="0" xfId="4" applyFont="1"/>
    <xf numFmtId="0" fontId="7" fillId="0" borderId="0" xfId="4" applyFont="1" applyAlignment="1">
      <alignment vertical="center" wrapText="1"/>
    </xf>
    <xf numFmtId="0" fontId="8" fillId="0" borderId="0" xfId="4" applyFont="1" applyAlignment="1">
      <alignment vertical="top"/>
    </xf>
    <xf numFmtId="0" fontId="13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top" wrapText="1"/>
    </xf>
    <xf numFmtId="0" fontId="15" fillId="0" borderId="2" xfId="4" applyFont="1" applyBorder="1" applyAlignment="1">
      <alignment horizontal="center" vertical="center" wrapText="1"/>
    </xf>
    <xf numFmtId="49" fontId="15" fillId="0" borderId="2" xfId="4" applyNumberFormat="1" applyFont="1" applyBorder="1" applyAlignment="1">
      <alignment wrapText="1"/>
    </xf>
    <xf numFmtId="4" fontId="15" fillId="0" borderId="2" xfId="4" applyNumberFormat="1" applyFont="1" applyBorder="1" applyAlignment="1">
      <alignment horizontal="center"/>
    </xf>
    <xf numFmtId="0" fontId="15" fillId="0" borderId="2" xfId="4" applyFont="1" applyBorder="1" applyAlignment="1">
      <alignment horizontal="right" wrapText="1"/>
    </xf>
    <xf numFmtId="0" fontId="15" fillId="0" borderId="2" xfId="4" applyFont="1" applyBorder="1" applyAlignment="1">
      <alignment wrapText="1"/>
    </xf>
    <xf numFmtId="2" fontId="16" fillId="2" borderId="2" xfId="4" applyNumberFormat="1" applyFont="1" applyFill="1" applyBorder="1" applyAlignment="1">
      <alignment horizontal="center"/>
    </xf>
    <xf numFmtId="0" fontId="15" fillId="0" borderId="2" xfId="4" applyFont="1" applyBorder="1"/>
    <xf numFmtId="0" fontId="15" fillId="0" borderId="2" xfId="4" applyFont="1" applyFill="1" applyBorder="1" applyAlignment="1">
      <alignment wrapText="1"/>
    </xf>
    <xf numFmtId="4" fontId="16" fillId="0" borderId="2" xfId="4" applyNumberFormat="1" applyFont="1" applyBorder="1" applyAlignment="1">
      <alignment horizontal="center"/>
    </xf>
    <xf numFmtId="4" fontId="15" fillId="0" borderId="2" xfId="4" applyNumberFormat="1" applyFont="1" applyBorder="1" applyAlignment="1">
      <alignment horizontal="right"/>
    </xf>
    <xf numFmtId="0" fontId="15" fillId="0" borderId="2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17" fillId="0" borderId="2" xfId="4" applyFont="1" applyBorder="1"/>
    <xf numFmtId="4" fontId="17" fillId="0" borderId="2" xfId="4" applyNumberFormat="1" applyFont="1" applyBorder="1" applyAlignment="1">
      <alignment horizontal="center"/>
    </xf>
    <xf numFmtId="0" fontId="17" fillId="0" borderId="2" xfId="4" applyFont="1" applyBorder="1" applyAlignment="1">
      <alignment wrapText="1"/>
    </xf>
    <xf numFmtId="0" fontId="16" fillId="3" borderId="2" xfId="4" applyFont="1" applyFill="1" applyBorder="1"/>
    <xf numFmtId="4" fontId="18" fillId="3" borderId="2" xfId="4" applyNumberFormat="1" applyFont="1" applyFill="1" applyBorder="1" applyAlignment="1">
      <alignment horizontal="center"/>
    </xf>
    <xf numFmtId="0" fontId="17" fillId="3" borderId="2" xfId="4" applyFont="1" applyFill="1" applyBorder="1" applyAlignment="1">
      <alignment wrapText="1"/>
    </xf>
    <xf numFmtId="2" fontId="16" fillId="3" borderId="2" xfId="4" applyNumberFormat="1" applyFont="1" applyFill="1" applyBorder="1" applyAlignment="1">
      <alignment horizontal="center"/>
    </xf>
    <xf numFmtId="0" fontId="17" fillId="3" borderId="2" xfId="4" applyFont="1" applyFill="1" applyBorder="1"/>
    <xf numFmtId="4" fontId="16" fillId="3" borderId="2" xfId="4" applyNumberFormat="1" applyFont="1" applyFill="1" applyBorder="1" applyAlignment="1">
      <alignment horizontal="center"/>
    </xf>
    <xf numFmtId="4" fontId="1" fillId="0" borderId="0" xfId="4" applyNumberFormat="1"/>
    <xf numFmtId="0" fontId="19" fillId="0" borderId="0" xfId="4" applyFont="1"/>
    <xf numFmtId="0" fontId="6" fillId="0" borderId="0" xfId="4" applyFont="1" applyAlignment="1">
      <alignment horizontal="center" vertical="top"/>
    </xf>
    <xf numFmtId="0" fontId="8" fillId="0" borderId="0" xfId="4" applyFont="1" applyAlignment="1">
      <alignment horizontal="center" vertical="top"/>
    </xf>
    <xf numFmtId="0" fontId="13" fillId="0" borderId="5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top" wrapText="1"/>
    </xf>
    <xf numFmtId="0" fontId="15" fillId="0" borderId="5" xfId="4" applyFont="1" applyBorder="1" applyAlignment="1">
      <alignment horizontal="center" vertical="center" wrapText="1"/>
    </xf>
    <xf numFmtId="0" fontId="15" fillId="0" borderId="5" xfId="4" applyFont="1" applyBorder="1" applyAlignment="1">
      <alignment wrapText="1"/>
    </xf>
    <xf numFmtId="4" fontId="15" fillId="0" borderId="5" xfId="4" applyNumberFormat="1" applyFont="1" applyBorder="1" applyAlignment="1">
      <alignment horizontal="center"/>
    </xf>
    <xf numFmtId="0" fontId="13" fillId="0" borderId="5" xfId="4" applyFont="1" applyBorder="1" applyAlignment="1">
      <alignment wrapText="1"/>
    </xf>
    <xf numFmtId="2" fontId="16" fillId="4" borderId="5" xfId="4" applyNumberFormat="1" applyFont="1" applyFill="1" applyBorder="1" applyAlignment="1">
      <alignment horizontal="center"/>
    </xf>
    <xf numFmtId="0" fontId="15" fillId="0" borderId="5" xfId="4" applyFont="1" applyBorder="1"/>
    <xf numFmtId="0" fontId="15" fillId="0" borderId="5" xfId="4" applyFont="1" applyFill="1" applyBorder="1" applyAlignment="1">
      <alignment wrapText="1"/>
    </xf>
    <xf numFmtId="4" fontId="16" fillId="0" borderId="5" xfId="4" applyNumberFormat="1" applyFont="1" applyBorder="1" applyAlignment="1">
      <alignment horizontal="center"/>
    </xf>
    <xf numFmtId="0" fontId="15" fillId="0" borderId="5" xfId="4" applyFont="1" applyBorder="1" applyAlignment="1">
      <alignment horizontal="center" vertical="center"/>
    </xf>
    <xf numFmtId="0" fontId="17" fillId="0" borderId="5" xfId="4" applyFont="1" applyBorder="1" applyAlignment="1">
      <alignment horizontal="center" vertical="center"/>
    </xf>
    <xf numFmtId="0" fontId="17" fillId="0" borderId="5" xfId="4" applyFont="1" applyBorder="1"/>
    <xf numFmtId="4" fontId="17" fillId="0" borderId="5" xfId="4" applyNumberFormat="1" applyFont="1" applyBorder="1" applyAlignment="1">
      <alignment horizontal="center"/>
    </xf>
    <xf numFmtId="0" fontId="17" fillId="0" borderId="5" xfId="4" applyFont="1" applyBorder="1" applyAlignment="1">
      <alignment wrapText="1"/>
    </xf>
    <xf numFmtId="0" fontId="16" fillId="5" borderId="5" xfId="4" applyFont="1" applyFill="1" applyBorder="1"/>
    <xf numFmtId="4" fontId="18" fillId="5" borderId="5" xfId="4" applyNumberFormat="1" applyFont="1" applyFill="1" applyBorder="1" applyAlignment="1">
      <alignment horizontal="center"/>
    </xf>
    <xf numFmtId="0" fontId="17" fillId="5" borderId="5" xfId="4" applyFont="1" applyFill="1" applyBorder="1" applyAlignment="1">
      <alignment wrapText="1"/>
    </xf>
    <xf numFmtId="2" fontId="16" fillId="5" borderId="5" xfId="4" applyNumberFormat="1" applyFont="1" applyFill="1" applyBorder="1" applyAlignment="1">
      <alignment horizontal="center"/>
    </xf>
    <xf numFmtId="0" fontId="17" fillId="5" borderId="5" xfId="4" applyFont="1" applyFill="1" applyBorder="1"/>
    <xf numFmtId="4" fontId="16" fillId="5" borderId="5" xfId="4" applyNumberFormat="1" applyFont="1" applyFill="1" applyBorder="1" applyAlignment="1">
      <alignment horizontal="center"/>
    </xf>
    <xf numFmtId="0" fontId="8" fillId="0" borderId="4" xfId="8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 shrinkToFit="1"/>
    </xf>
    <xf numFmtId="0" fontId="27" fillId="0" borderId="0" xfId="8" applyFont="1" applyBorder="1" applyAlignment="1">
      <alignment horizontal="centerContinuous" vertical="top"/>
    </xf>
    <xf numFmtId="0" fontId="22" fillId="0" borderId="0" xfId="0" applyFont="1"/>
    <xf numFmtId="0" fontId="13" fillId="0" borderId="0" xfId="0" applyFont="1"/>
    <xf numFmtId="0" fontId="20" fillId="0" borderId="2" xfId="0" applyFont="1" applyBorder="1" applyAlignment="1">
      <alignment horizontal="left" vertical="center" wrapText="1"/>
    </xf>
    <xf numFmtId="2" fontId="25" fillId="2" borderId="2" xfId="0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left" vertical="center"/>
    </xf>
    <xf numFmtId="4" fontId="20" fillId="0" borderId="2" xfId="0" applyNumberFormat="1" applyFont="1" applyBorder="1" applyAlignment="1">
      <alignment horizontal="left" vertical="center"/>
    </xf>
    <xf numFmtId="4" fontId="16" fillId="0" borderId="2" xfId="0" applyNumberFormat="1" applyFont="1" applyBorder="1" applyAlignment="1">
      <alignment horizontal="left" vertical="center"/>
    </xf>
    <xf numFmtId="2" fontId="25" fillId="2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 wrapText="1"/>
    </xf>
    <xf numFmtId="0" fontId="20" fillId="0" borderId="1" xfId="8" applyFont="1" applyBorder="1" applyAlignment="1">
      <alignment horizontal="center"/>
    </xf>
    <xf numFmtId="0" fontId="0" fillId="0" borderId="1" xfId="0" applyBorder="1" applyAlignment="1"/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" fillId="0" borderId="1" xfId="4" applyBorder="1" applyAlignment="1"/>
    <xf numFmtId="0" fontId="6" fillId="0" borderId="0" xfId="4" applyFont="1" applyAlignment="1">
      <alignment horizontal="center" vertical="top"/>
    </xf>
    <xf numFmtId="0" fontId="8" fillId="0" borderId="0" xfId="4" applyFont="1" applyAlignment="1">
      <alignment horizontal="center" vertical="top"/>
    </xf>
    <xf numFmtId="0" fontId="9" fillId="0" borderId="0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top"/>
    </xf>
    <xf numFmtId="0" fontId="13" fillId="0" borderId="2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top" wrapText="1"/>
    </xf>
    <xf numFmtId="0" fontId="20" fillId="0" borderId="4" xfId="8" applyFont="1" applyBorder="1" applyAlignment="1">
      <alignment horizontal="center"/>
    </xf>
    <xf numFmtId="0" fontId="21" fillId="0" borderId="0" xfId="8" applyFont="1" applyBorder="1" applyAlignment="1">
      <alignment horizontal="center" vertical="top"/>
    </xf>
    <xf numFmtId="0" fontId="6" fillId="0" borderId="0" xfId="4" applyFont="1" applyBorder="1" applyAlignment="1">
      <alignment horizontal="center" vertical="top"/>
    </xf>
    <xf numFmtId="0" fontId="24" fillId="0" borderId="0" xfId="4" applyFont="1" applyBorder="1" applyAlignment="1">
      <alignment horizontal="center" vertical="top"/>
    </xf>
    <xf numFmtId="0" fontId="9" fillId="0" borderId="0" xfId="4" applyFont="1" applyBorder="1" applyAlignment="1">
      <alignment horizontal="center" wrapText="1"/>
    </xf>
    <xf numFmtId="0" fontId="7" fillId="0" borderId="4" xfId="4" applyFont="1" applyBorder="1" applyAlignment="1">
      <alignment horizontal="left" vertical="top"/>
    </xf>
    <xf numFmtId="0" fontId="13" fillId="0" borderId="5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top" wrapText="1"/>
    </xf>
    <xf numFmtId="0" fontId="25" fillId="0" borderId="1" xfId="8" applyFont="1" applyBorder="1" applyAlignment="1">
      <alignment horizontal="center"/>
    </xf>
    <xf numFmtId="0" fontId="26" fillId="0" borderId="1" xfId="0" applyFont="1" applyBorder="1" applyAlignment="1"/>
  </cellXfs>
  <cellStyles count="9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_план використання 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R9" sqref="R9"/>
    </sheetView>
  </sheetViews>
  <sheetFormatPr defaultRowHeight="15" x14ac:dyDescent="0.25"/>
  <cols>
    <col min="1" max="1" width="7.28515625" customWidth="1"/>
    <col min="2" max="2" width="23" customWidth="1"/>
    <col min="3" max="4" width="15.1406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6" ht="18.75" customHeight="1" x14ac:dyDescent="0.25">
      <c r="K1" s="1"/>
      <c r="L1" s="1"/>
      <c r="M1" s="135" t="s">
        <v>0</v>
      </c>
      <c r="N1" s="135"/>
      <c r="O1" s="135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36" t="s">
        <v>1</v>
      </c>
      <c r="N2" s="136"/>
      <c r="O2" s="136"/>
      <c r="P2" s="136"/>
    </row>
    <row r="3" spans="1:16" ht="61.5" customHeight="1" x14ac:dyDescent="0.25">
      <c r="A3" s="2"/>
      <c r="B3" s="137" t="s">
        <v>2</v>
      </c>
      <c r="C3" s="138"/>
      <c r="D3" s="138"/>
      <c r="E3" s="138"/>
      <c r="F3" s="138"/>
      <c r="G3" s="138"/>
      <c r="H3" s="138"/>
      <c r="I3" s="138"/>
      <c r="J3" s="138"/>
      <c r="K3" s="2"/>
    </row>
    <row r="4" spans="1:16" ht="31.5" customHeight="1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6" ht="33" customHeight="1" x14ac:dyDescent="0.25">
      <c r="A5" s="140" t="s">
        <v>4</v>
      </c>
      <c r="B5" s="140" t="s">
        <v>5</v>
      </c>
      <c r="C5" s="141" t="s">
        <v>6</v>
      </c>
      <c r="D5" s="141"/>
      <c r="E5" s="141"/>
      <c r="F5" s="141" t="s">
        <v>7</v>
      </c>
      <c r="G5" s="141" t="s">
        <v>8</v>
      </c>
      <c r="H5" s="141"/>
      <c r="I5" s="141"/>
      <c r="J5" s="141"/>
      <c r="K5" s="142" t="s">
        <v>9</v>
      </c>
    </row>
    <row r="6" spans="1:16" ht="158.25" customHeight="1" x14ac:dyDescent="0.25">
      <c r="A6" s="140"/>
      <c r="B6" s="140"/>
      <c r="C6" s="5" t="s">
        <v>10</v>
      </c>
      <c r="D6" s="5" t="s">
        <v>11</v>
      </c>
      <c r="E6" s="5" t="s">
        <v>12</v>
      </c>
      <c r="F6" s="141"/>
      <c r="G6" s="6" t="s">
        <v>13</v>
      </c>
      <c r="H6" s="5" t="s">
        <v>14</v>
      </c>
      <c r="I6" s="5" t="s">
        <v>15</v>
      </c>
      <c r="J6" s="5" t="s">
        <v>14</v>
      </c>
      <c r="K6" s="142"/>
    </row>
    <row r="7" spans="1:16" ht="15.75" x14ac:dyDescent="0.25">
      <c r="A7" s="7">
        <v>1</v>
      </c>
      <c r="B7" s="8" t="s">
        <v>16</v>
      </c>
      <c r="C7" s="9">
        <v>226</v>
      </c>
      <c r="D7" s="9">
        <v>4.29</v>
      </c>
      <c r="E7" s="10" t="s">
        <v>17</v>
      </c>
      <c r="F7" s="11">
        <f>SUM(C7,D7)</f>
        <v>230.29</v>
      </c>
      <c r="G7" s="8">
        <v>2210</v>
      </c>
      <c r="H7" s="9">
        <v>48.03</v>
      </c>
      <c r="I7" s="10" t="s">
        <v>17</v>
      </c>
      <c r="J7" s="9">
        <v>4.29</v>
      </c>
      <c r="K7" s="12"/>
    </row>
    <row r="8" spans="1:16" ht="15.75" x14ac:dyDescent="0.25">
      <c r="A8" s="7"/>
      <c r="B8" s="8"/>
      <c r="C8" s="9"/>
      <c r="D8" s="9">
        <v>11.37</v>
      </c>
      <c r="E8" s="10" t="s">
        <v>18</v>
      </c>
      <c r="F8" s="11">
        <f t="shared" ref="F8:F50" si="0">SUM(C8,D8)</f>
        <v>11.37</v>
      </c>
      <c r="G8" s="8">
        <v>2230</v>
      </c>
      <c r="H8" s="9">
        <v>15.9</v>
      </c>
      <c r="I8" s="10" t="s">
        <v>18</v>
      </c>
      <c r="J8" s="9">
        <v>11.37</v>
      </c>
      <c r="K8" s="12"/>
    </row>
    <row r="9" spans="1:16" ht="47.25" x14ac:dyDescent="0.25">
      <c r="A9" s="7"/>
      <c r="B9" s="8"/>
      <c r="C9" s="9"/>
      <c r="D9" s="9">
        <v>7.43</v>
      </c>
      <c r="E9" s="10" t="s">
        <v>19</v>
      </c>
      <c r="F9" s="11">
        <f t="shared" si="0"/>
        <v>7.43</v>
      </c>
      <c r="G9" s="8">
        <v>2240</v>
      </c>
      <c r="H9" s="9">
        <v>12.6</v>
      </c>
      <c r="I9" s="10" t="s">
        <v>19</v>
      </c>
      <c r="J9" s="9">
        <v>7.43</v>
      </c>
      <c r="K9" s="12"/>
    </row>
    <row r="10" spans="1:16" ht="15.75" x14ac:dyDescent="0.25">
      <c r="A10" s="7"/>
      <c r="B10" s="8"/>
      <c r="C10" s="9"/>
      <c r="D10" s="9"/>
      <c r="E10" s="10"/>
      <c r="F10" s="11">
        <f t="shared" si="0"/>
        <v>0</v>
      </c>
      <c r="G10" s="8"/>
      <c r="H10" s="9"/>
      <c r="I10" s="13"/>
      <c r="J10" s="9"/>
      <c r="K10" s="12"/>
    </row>
    <row r="11" spans="1:16" ht="15.75" x14ac:dyDescent="0.25">
      <c r="A11" s="7"/>
      <c r="B11" s="8"/>
      <c r="C11" s="9"/>
      <c r="D11" s="9"/>
      <c r="E11" s="10"/>
      <c r="F11" s="11">
        <f t="shared" si="0"/>
        <v>0</v>
      </c>
      <c r="G11" s="8"/>
      <c r="H11" s="9"/>
      <c r="I11" s="13"/>
      <c r="J11" s="9"/>
      <c r="K11" s="12"/>
    </row>
    <row r="12" spans="1:16" ht="15.75" x14ac:dyDescent="0.25">
      <c r="A12" s="7"/>
      <c r="B12" s="8"/>
      <c r="C12" s="9"/>
      <c r="D12" s="9"/>
      <c r="E12" s="10"/>
      <c r="F12" s="11">
        <f t="shared" si="0"/>
        <v>0</v>
      </c>
      <c r="G12" s="14"/>
      <c r="H12" s="9"/>
      <c r="I12" s="10"/>
      <c r="J12" s="9"/>
      <c r="K12" s="12"/>
    </row>
    <row r="13" spans="1:16" ht="15.75" x14ac:dyDescent="0.25">
      <c r="A13" s="7"/>
      <c r="B13" s="8"/>
      <c r="C13" s="9"/>
      <c r="D13" s="9"/>
      <c r="E13" s="10"/>
      <c r="F13" s="11">
        <f t="shared" si="0"/>
        <v>0</v>
      </c>
      <c r="G13" s="14"/>
      <c r="H13" s="9"/>
      <c r="I13" s="10"/>
      <c r="J13" s="9"/>
      <c r="K13" s="12"/>
    </row>
    <row r="14" spans="1:16" ht="15.75" x14ac:dyDescent="0.25">
      <c r="A14" s="7"/>
      <c r="B14" s="8"/>
      <c r="C14" s="9"/>
      <c r="D14" s="9"/>
      <c r="E14" s="10"/>
      <c r="F14" s="11">
        <f t="shared" si="0"/>
        <v>0</v>
      </c>
      <c r="G14" s="8"/>
      <c r="H14" s="9"/>
      <c r="I14" s="10"/>
      <c r="J14" s="9"/>
      <c r="K14" s="12"/>
    </row>
    <row r="15" spans="1:16" ht="15.75" x14ac:dyDescent="0.25">
      <c r="A15" s="14"/>
      <c r="B15" s="8"/>
      <c r="C15" s="9"/>
      <c r="D15" s="9"/>
      <c r="E15" s="10"/>
      <c r="F15" s="11">
        <f t="shared" si="0"/>
        <v>0</v>
      </c>
      <c r="G15" s="8"/>
      <c r="H15" s="9"/>
      <c r="I15" s="10"/>
      <c r="J15" s="9"/>
      <c r="K15" s="12"/>
    </row>
    <row r="16" spans="1:16" ht="15" customHeight="1" x14ac:dyDescent="0.25">
      <c r="A16" s="14"/>
      <c r="B16" s="8"/>
      <c r="C16" s="9"/>
      <c r="D16" s="9"/>
      <c r="E16" s="10"/>
      <c r="F16" s="11">
        <f t="shared" si="0"/>
        <v>0</v>
      </c>
      <c r="G16" s="8"/>
      <c r="H16" s="9"/>
      <c r="I16" s="10"/>
      <c r="J16" s="9"/>
      <c r="K16" s="12"/>
    </row>
    <row r="17" spans="1:11" ht="15.75" x14ac:dyDescent="0.25">
      <c r="A17" s="7"/>
      <c r="B17" s="8"/>
      <c r="C17" s="9"/>
      <c r="D17" s="9"/>
      <c r="E17" s="10"/>
      <c r="F17" s="11">
        <f t="shared" si="0"/>
        <v>0</v>
      </c>
      <c r="G17" s="8"/>
      <c r="H17" s="9"/>
      <c r="I17" s="10"/>
      <c r="J17" s="9"/>
      <c r="K17" s="12"/>
    </row>
    <row r="18" spans="1:11" ht="15.75" x14ac:dyDescent="0.25">
      <c r="A18" s="7"/>
      <c r="B18" s="8"/>
      <c r="C18" s="9"/>
      <c r="D18" s="9"/>
      <c r="E18" s="10"/>
      <c r="F18" s="11">
        <f t="shared" si="0"/>
        <v>0</v>
      </c>
      <c r="G18" s="8"/>
      <c r="H18" s="9"/>
      <c r="I18" s="10"/>
      <c r="J18" s="9"/>
      <c r="K18" s="12"/>
    </row>
    <row r="19" spans="1:11" ht="15.75" x14ac:dyDescent="0.25">
      <c r="A19" s="7"/>
      <c r="B19" s="8"/>
      <c r="C19" s="9"/>
      <c r="D19" s="9"/>
      <c r="E19" s="10"/>
      <c r="F19" s="11">
        <f t="shared" si="0"/>
        <v>0</v>
      </c>
      <c r="G19" s="8"/>
      <c r="H19" s="9"/>
      <c r="I19" s="10"/>
      <c r="J19" s="9"/>
      <c r="K19" s="12"/>
    </row>
    <row r="20" spans="1:11" ht="15.75" x14ac:dyDescent="0.25">
      <c r="A20" s="7"/>
      <c r="B20" s="8"/>
      <c r="C20" s="9"/>
      <c r="D20" s="9"/>
      <c r="E20" s="10"/>
      <c r="F20" s="11">
        <f t="shared" si="0"/>
        <v>0</v>
      </c>
      <c r="G20" s="8"/>
      <c r="H20" s="9"/>
      <c r="I20" s="10"/>
      <c r="J20" s="9"/>
      <c r="K20" s="12"/>
    </row>
    <row r="21" spans="1:11" ht="15.75" x14ac:dyDescent="0.25">
      <c r="A21" s="7"/>
      <c r="B21" s="8"/>
      <c r="C21" s="9"/>
      <c r="D21" s="9"/>
      <c r="E21" s="10"/>
      <c r="F21" s="11">
        <f t="shared" si="0"/>
        <v>0</v>
      </c>
      <c r="G21" s="8"/>
      <c r="H21" s="9"/>
      <c r="I21" s="10"/>
      <c r="J21" s="9"/>
      <c r="K21" s="12"/>
    </row>
    <row r="22" spans="1:11" ht="15.75" x14ac:dyDescent="0.25">
      <c r="A22" s="7"/>
      <c r="B22" s="8"/>
      <c r="C22" s="9"/>
      <c r="D22" s="9"/>
      <c r="E22" s="10"/>
      <c r="F22" s="11">
        <f t="shared" si="0"/>
        <v>0</v>
      </c>
      <c r="G22" s="8"/>
      <c r="H22" s="9"/>
      <c r="I22" s="10"/>
      <c r="J22" s="9"/>
      <c r="K22" s="12"/>
    </row>
    <row r="23" spans="1:11" ht="15.75" x14ac:dyDescent="0.25">
      <c r="A23" s="7"/>
      <c r="B23" s="8"/>
      <c r="C23" s="9"/>
      <c r="D23" s="9"/>
      <c r="E23" s="10"/>
      <c r="F23" s="11">
        <f t="shared" si="0"/>
        <v>0</v>
      </c>
      <c r="G23" s="8"/>
      <c r="H23" s="9"/>
      <c r="I23" s="10"/>
      <c r="J23" s="9"/>
      <c r="K23" s="12"/>
    </row>
    <row r="24" spans="1:11" ht="15.75" x14ac:dyDescent="0.25">
      <c r="A24" s="7"/>
      <c r="B24" s="8"/>
      <c r="C24" s="9"/>
      <c r="D24" s="9"/>
      <c r="E24" s="10"/>
      <c r="F24" s="11">
        <f t="shared" si="0"/>
        <v>0</v>
      </c>
      <c r="G24" s="8"/>
      <c r="H24" s="9"/>
      <c r="I24" s="10"/>
      <c r="J24" s="9"/>
      <c r="K24" s="12"/>
    </row>
    <row r="25" spans="1:11" ht="15.75" x14ac:dyDescent="0.25">
      <c r="A25" s="14"/>
      <c r="B25" s="8"/>
      <c r="C25" s="9"/>
      <c r="D25" s="9"/>
      <c r="E25" s="10"/>
      <c r="F25" s="11">
        <f t="shared" si="0"/>
        <v>0</v>
      </c>
      <c r="G25" s="8"/>
      <c r="H25" s="9"/>
      <c r="I25" s="10"/>
      <c r="J25" s="9"/>
      <c r="K25" s="12"/>
    </row>
    <row r="26" spans="1:11" ht="15.75" hidden="1" x14ac:dyDescent="0.25">
      <c r="A26" s="14"/>
      <c r="B26" s="8"/>
      <c r="C26" s="9"/>
      <c r="D26" s="9"/>
      <c r="E26" s="10"/>
      <c r="F26" s="11">
        <f t="shared" si="0"/>
        <v>0</v>
      </c>
      <c r="G26" s="8"/>
      <c r="H26" s="9"/>
      <c r="I26" s="10"/>
      <c r="J26" s="9"/>
      <c r="K26" s="12"/>
    </row>
    <row r="27" spans="1:11" ht="9.75" hidden="1" customHeight="1" x14ac:dyDescent="0.25">
      <c r="A27" s="7"/>
      <c r="B27" s="8"/>
      <c r="C27" s="9"/>
      <c r="D27" s="9"/>
      <c r="E27" s="10"/>
      <c r="F27" s="11">
        <f t="shared" si="0"/>
        <v>0</v>
      </c>
      <c r="G27" s="8"/>
      <c r="H27" s="9"/>
      <c r="I27" s="10"/>
      <c r="J27" s="9"/>
      <c r="K27" s="12"/>
    </row>
    <row r="28" spans="1:11" ht="15.75" hidden="1" x14ac:dyDescent="0.25">
      <c r="A28" s="7"/>
      <c r="B28" s="8"/>
      <c r="C28" s="9"/>
      <c r="D28" s="9"/>
      <c r="E28" s="10"/>
      <c r="F28" s="11">
        <f t="shared" si="0"/>
        <v>0</v>
      </c>
      <c r="G28" s="8"/>
      <c r="H28" s="9"/>
      <c r="I28" s="10"/>
      <c r="J28" s="9"/>
      <c r="K28" s="12"/>
    </row>
    <row r="29" spans="1:11" ht="15.75" x14ac:dyDescent="0.25">
      <c r="A29" s="7"/>
      <c r="B29" s="8"/>
      <c r="C29" s="9"/>
      <c r="D29" s="9"/>
      <c r="E29" s="10"/>
      <c r="F29" s="11">
        <f t="shared" si="0"/>
        <v>0</v>
      </c>
      <c r="G29" s="8"/>
      <c r="H29" s="9"/>
      <c r="I29" s="10"/>
      <c r="J29" s="9"/>
      <c r="K29" s="12"/>
    </row>
    <row r="30" spans="1:11" ht="15.75" x14ac:dyDescent="0.25">
      <c r="A30" s="7"/>
      <c r="B30" s="8"/>
      <c r="C30" s="9"/>
      <c r="D30" s="9"/>
      <c r="E30" s="10"/>
      <c r="F30" s="11">
        <f t="shared" si="0"/>
        <v>0</v>
      </c>
      <c r="G30" s="8"/>
      <c r="H30" s="9"/>
      <c r="I30" s="10"/>
      <c r="J30" s="9"/>
      <c r="K30" s="12"/>
    </row>
    <row r="31" spans="1:11" ht="15.75" x14ac:dyDescent="0.25">
      <c r="A31" s="7"/>
      <c r="B31" s="8"/>
      <c r="C31" s="9"/>
      <c r="D31" s="9"/>
      <c r="E31" s="10"/>
      <c r="F31" s="11">
        <f t="shared" si="0"/>
        <v>0</v>
      </c>
      <c r="G31" s="8"/>
      <c r="H31" s="9"/>
      <c r="I31" s="10"/>
      <c r="J31" s="9"/>
      <c r="K31" s="12"/>
    </row>
    <row r="32" spans="1:11" ht="15.75" x14ac:dyDescent="0.25">
      <c r="A32" s="7"/>
      <c r="B32" s="8"/>
      <c r="C32" s="9"/>
      <c r="D32" s="9"/>
      <c r="E32" s="10"/>
      <c r="F32" s="11">
        <f t="shared" si="0"/>
        <v>0</v>
      </c>
      <c r="G32" s="8"/>
      <c r="H32" s="9"/>
      <c r="I32" s="10"/>
      <c r="J32" s="9"/>
      <c r="K32" s="12"/>
    </row>
    <row r="33" spans="1:11" ht="15.75" x14ac:dyDescent="0.25">
      <c r="A33" s="7"/>
      <c r="B33" s="8"/>
      <c r="C33" s="9"/>
      <c r="D33" s="9"/>
      <c r="E33" s="10"/>
      <c r="F33" s="11">
        <f t="shared" si="0"/>
        <v>0</v>
      </c>
      <c r="G33" s="8"/>
      <c r="H33" s="9"/>
      <c r="I33" s="10"/>
      <c r="J33" s="9"/>
      <c r="K33" s="12"/>
    </row>
    <row r="34" spans="1:11" ht="15.75" x14ac:dyDescent="0.25">
      <c r="A34" s="7"/>
      <c r="B34" s="8"/>
      <c r="C34" s="9"/>
      <c r="D34" s="9"/>
      <c r="E34" s="10"/>
      <c r="F34" s="11">
        <f t="shared" si="0"/>
        <v>0</v>
      </c>
      <c r="G34" s="8"/>
      <c r="H34" s="9"/>
      <c r="I34" s="10"/>
      <c r="J34" s="9"/>
      <c r="K34" s="12"/>
    </row>
    <row r="35" spans="1:11" ht="15.75" x14ac:dyDescent="0.25">
      <c r="A35" s="14"/>
      <c r="B35" s="8"/>
      <c r="C35" s="9"/>
      <c r="D35" s="9"/>
      <c r="E35" s="10"/>
      <c r="F35" s="11">
        <f t="shared" si="0"/>
        <v>0</v>
      </c>
      <c r="G35" s="8"/>
      <c r="H35" s="9"/>
      <c r="I35" s="10"/>
      <c r="J35" s="9"/>
      <c r="K35" s="12"/>
    </row>
    <row r="36" spans="1:11" ht="15.75" x14ac:dyDescent="0.25">
      <c r="A36" s="14"/>
      <c r="B36" s="8"/>
      <c r="C36" s="9"/>
      <c r="D36" s="9"/>
      <c r="E36" s="10"/>
      <c r="F36" s="11">
        <f t="shared" si="0"/>
        <v>0</v>
      </c>
      <c r="G36" s="8"/>
      <c r="H36" s="9"/>
      <c r="I36" s="10"/>
      <c r="J36" s="9"/>
      <c r="K36" s="12"/>
    </row>
    <row r="37" spans="1:11" ht="15.75" hidden="1" x14ac:dyDescent="0.25">
      <c r="A37" s="7"/>
      <c r="B37" s="8"/>
      <c r="C37" s="9"/>
      <c r="D37" s="9"/>
      <c r="E37" s="10"/>
      <c r="F37" s="11">
        <f t="shared" si="0"/>
        <v>0</v>
      </c>
      <c r="G37" s="8"/>
      <c r="H37" s="9"/>
      <c r="I37" s="10"/>
      <c r="J37" s="9"/>
      <c r="K37" s="12"/>
    </row>
    <row r="38" spans="1:11" ht="15.75" hidden="1" x14ac:dyDescent="0.25">
      <c r="A38" s="7"/>
      <c r="B38" s="8"/>
      <c r="C38" s="9"/>
      <c r="D38" s="9"/>
      <c r="E38" s="10"/>
      <c r="F38" s="11">
        <f t="shared" si="0"/>
        <v>0</v>
      </c>
      <c r="G38" s="8"/>
      <c r="H38" s="9"/>
      <c r="I38" s="10"/>
      <c r="J38" s="9"/>
      <c r="K38" s="12"/>
    </row>
    <row r="39" spans="1:11" ht="15.75" hidden="1" x14ac:dyDescent="0.25">
      <c r="A39" s="7"/>
      <c r="B39" s="8"/>
      <c r="C39" s="9"/>
      <c r="D39" s="9"/>
      <c r="E39" s="10"/>
      <c r="F39" s="11">
        <f t="shared" si="0"/>
        <v>0</v>
      </c>
      <c r="G39" s="8"/>
      <c r="H39" s="9"/>
      <c r="I39" s="10"/>
      <c r="J39" s="9"/>
      <c r="K39" s="12"/>
    </row>
    <row r="40" spans="1:11" ht="15.75" x14ac:dyDescent="0.25">
      <c r="A40" s="7"/>
      <c r="B40" s="8"/>
      <c r="C40" s="9"/>
      <c r="D40" s="9"/>
      <c r="E40" s="10"/>
      <c r="F40" s="11">
        <f t="shared" si="0"/>
        <v>0</v>
      </c>
      <c r="G40" s="8"/>
      <c r="H40" s="9"/>
      <c r="I40" s="10"/>
      <c r="J40" s="9"/>
      <c r="K40" s="12"/>
    </row>
    <row r="41" spans="1:11" ht="15.75" x14ac:dyDescent="0.25">
      <c r="A41" s="7"/>
      <c r="B41" s="8"/>
      <c r="C41" s="9"/>
      <c r="D41" s="9"/>
      <c r="E41" s="10"/>
      <c r="F41" s="11">
        <f t="shared" si="0"/>
        <v>0</v>
      </c>
      <c r="G41" s="8"/>
      <c r="H41" s="9"/>
      <c r="I41" s="10"/>
      <c r="J41" s="9"/>
      <c r="K41" s="12"/>
    </row>
    <row r="42" spans="1:11" ht="15.75" x14ac:dyDescent="0.25">
      <c r="A42" s="7"/>
      <c r="B42" s="8"/>
      <c r="C42" s="9"/>
      <c r="D42" s="9"/>
      <c r="E42" s="10"/>
      <c r="F42" s="11">
        <f t="shared" si="0"/>
        <v>0</v>
      </c>
      <c r="G42" s="8"/>
      <c r="H42" s="9"/>
      <c r="I42" s="10"/>
      <c r="J42" s="9"/>
      <c r="K42" s="12"/>
    </row>
    <row r="43" spans="1:11" ht="15.75" x14ac:dyDescent="0.25">
      <c r="A43" s="7"/>
      <c r="B43" s="8"/>
      <c r="C43" s="9"/>
      <c r="D43" s="9"/>
      <c r="E43" s="10"/>
      <c r="F43" s="11">
        <f t="shared" si="0"/>
        <v>0</v>
      </c>
      <c r="G43" s="8"/>
      <c r="H43" s="9"/>
      <c r="I43" s="10"/>
      <c r="J43" s="9"/>
      <c r="K43" s="12"/>
    </row>
    <row r="44" spans="1:11" ht="26.25" hidden="1" customHeight="1" x14ac:dyDescent="0.25">
      <c r="A44" s="7"/>
      <c r="B44" s="8"/>
      <c r="C44" s="9"/>
      <c r="D44" s="9"/>
      <c r="E44" s="10"/>
      <c r="F44" s="11">
        <f t="shared" si="0"/>
        <v>0</v>
      </c>
      <c r="G44" s="8"/>
      <c r="H44" s="9"/>
      <c r="I44" s="10"/>
      <c r="J44" s="9"/>
      <c r="K44" s="12"/>
    </row>
    <row r="45" spans="1:11" ht="15.75" hidden="1" x14ac:dyDescent="0.25">
      <c r="A45" s="14"/>
      <c r="B45" s="8"/>
      <c r="C45" s="9"/>
      <c r="D45" s="9"/>
      <c r="E45" s="10"/>
      <c r="F45" s="11">
        <f t="shared" si="0"/>
        <v>0</v>
      </c>
      <c r="G45" s="8"/>
      <c r="H45" s="9"/>
      <c r="I45" s="10"/>
      <c r="J45" s="9"/>
      <c r="K45" s="12"/>
    </row>
    <row r="46" spans="1:11" ht="15.75" hidden="1" x14ac:dyDescent="0.25">
      <c r="A46" s="14"/>
      <c r="B46" s="8"/>
      <c r="C46" s="9"/>
      <c r="D46" s="9"/>
      <c r="E46" s="10"/>
      <c r="F46" s="11">
        <f t="shared" si="0"/>
        <v>0</v>
      </c>
      <c r="G46" s="8"/>
      <c r="H46" s="9"/>
      <c r="I46" s="10"/>
      <c r="J46" s="9"/>
      <c r="K46" s="12"/>
    </row>
    <row r="47" spans="1:11" ht="15.75" hidden="1" x14ac:dyDescent="0.25">
      <c r="A47" s="15"/>
      <c r="B47" s="16"/>
      <c r="C47" s="17"/>
      <c r="D47" s="17"/>
      <c r="E47" s="18"/>
      <c r="F47" s="11">
        <f t="shared" si="0"/>
        <v>0</v>
      </c>
      <c r="G47" s="16"/>
      <c r="H47" s="17"/>
      <c r="I47" s="18"/>
      <c r="J47" s="17"/>
      <c r="K47" s="12"/>
    </row>
    <row r="48" spans="1:11" ht="15.75" x14ac:dyDescent="0.25">
      <c r="A48" s="15"/>
      <c r="B48" s="16"/>
      <c r="C48" s="17"/>
      <c r="D48" s="17"/>
      <c r="E48" s="18"/>
      <c r="F48" s="11">
        <f t="shared" si="0"/>
        <v>0</v>
      </c>
      <c r="G48" s="16"/>
      <c r="H48" s="17"/>
      <c r="I48" s="18"/>
      <c r="J48" s="17"/>
      <c r="K48" s="12"/>
    </row>
    <row r="49" spans="1:11" ht="15.75" x14ac:dyDescent="0.25">
      <c r="A49" s="15"/>
      <c r="B49" s="16"/>
      <c r="C49" s="17"/>
      <c r="D49" s="17"/>
      <c r="E49" s="18"/>
      <c r="F49" s="11">
        <f t="shared" si="0"/>
        <v>0</v>
      </c>
      <c r="G49" s="16"/>
      <c r="H49" s="17"/>
      <c r="I49" s="18"/>
      <c r="J49" s="17"/>
      <c r="K49" s="12"/>
    </row>
    <row r="50" spans="1:11" ht="15.75" x14ac:dyDescent="0.25">
      <c r="A50" s="16"/>
      <c r="B50" s="19" t="s">
        <v>20</v>
      </c>
      <c r="C50" s="20">
        <f>SUM(C7:C49)</f>
        <v>226</v>
      </c>
      <c r="D50" s="20">
        <f>SUM(D7:D49)</f>
        <v>23.09</v>
      </c>
      <c r="E50" s="21"/>
      <c r="F50" s="22">
        <f t="shared" si="0"/>
        <v>249.09</v>
      </c>
      <c r="G50" s="23"/>
      <c r="H50" s="20">
        <f>SUM(H7:H49)</f>
        <v>76.53</v>
      </c>
      <c r="I50" s="21"/>
      <c r="J50" s="20">
        <f>SUM(J7:J49)</f>
        <v>23.09</v>
      </c>
      <c r="K50" s="24">
        <f>C50-H50</f>
        <v>149.47</v>
      </c>
    </row>
    <row r="53" spans="1:11" ht="15.75" x14ac:dyDescent="0.25">
      <c r="B53" s="25" t="s">
        <v>21</v>
      </c>
      <c r="F53" s="26"/>
      <c r="G53" s="133"/>
      <c r="H53" s="134"/>
    </row>
    <row r="54" spans="1:11" x14ac:dyDescent="0.25">
      <c r="B54" s="25"/>
      <c r="F54" s="27" t="s">
        <v>22</v>
      </c>
      <c r="G54" s="28"/>
      <c r="H54" s="28"/>
    </row>
    <row r="55" spans="1:11" ht="15.75" x14ac:dyDescent="0.25">
      <c r="B55" s="25" t="s">
        <v>23</v>
      </c>
      <c r="F55" s="26"/>
      <c r="G55" s="133"/>
      <c r="H55" s="134"/>
    </row>
    <row r="56" spans="1:11" x14ac:dyDescent="0.25">
      <c r="F56" s="27" t="s">
        <v>22</v>
      </c>
      <c r="G56" s="28"/>
      <c r="H56" s="2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8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35" t="s">
        <v>0</v>
      </c>
      <c r="N1" s="135"/>
      <c r="O1" s="135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36" t="s">
        <v>1</v>
      </c>
      <c r="N2" s="136"/>
      <c r="O2" s="136"/>
      <c r="P2" s="136"/>
    </row>
    <row r="3" spans="1:16" ht="61.5" customHeight="1" x14ac:dyDescent="0.25">
      <c r="A3" s="2"/>
      <c r="B3" s="137" t="s">
        <v>258</v>
      </c>
      <c r="C3" s="138"/>
      <c r="D3" s="138"/>
      <c r="E3" s="138"/>
      <c r="F3" s="138"/>
      <c r="G3" s="138"/>
      <c r="H3" s="138"/>
      <c r="I3" s="138"/>
      <c r="J3" s="138"/>
      <c r="K3" s="2"/>
    </row>
    <row r="4" spans="1:16" ht="31.5" customHeight="1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6" ht="33" customHeight="1" x14ac:dyDescent="0.25">
      <c r="A5" s="140" t="s">
        <v>4</v>
      </c>
      <c r="B5" s="140" t="s">
        <v>5</v>
      </c>
      <c r="C5" s="141" t="s">
        <v>6</v>
      </c>
      <c r="D5" s="141"/>
      <c r="E5" s="141"/>
      <c r="F5" s="141" t="s">
        <v>7</v>
      </c>
      <c r="G5" s="141" t="s">
        <v>8</v>
      </c>
      <c r="H5" s="141"/>
      <c r="I5" s="141"/>
      <c r="J5" s="141"/>
      <c r="K5" s="142" t="s">
        <v>9</v>
      </c>
    </row>
    <row r="6" spans="1:16" ht="158.25" customHeight="1" x14ac:dyDescent="0.25">
      <c r="A6" s="140"/>
      <c r="B6" s="140"/>
      <c r="C6" s="5" t="s">
        <v>10</v>
      </c>
      <c r="D6" s="5" t="s">
        <v>11</v>
      </c>
      <c r="E6" s="5" t="s">
        <v>12</v>
      </c>
      <c r="F6" s="141"/>
      <c r="G6" s="6" t="s">
        <v>13</v>
      </c>
      <c r="H6" s="5" t="s">
        <v>14</v>
      </c>
      <c r="I6" s="5" t="s">
        <v>15</v>
      </c>
      <c r="J6" s="5" t="s">
        <v>14</v>
      </c>
      <c r="K6" s="142"/>
    </row>
    <row r="7" spans="1:16" ht="15.75" x14ac:dyDescent="0.25">
      <c r="A7" s="7">
        <v>1</v>
      </c>
      <c r="B7" s="8" t="s">
        <v>58</v>
      </c>
      <c r="C7" s="9">
        <v>3.7</v>
      </c>
      <c r="D7" s="9">
        <v>8</v>
      </c>
      <c r="E7" s="10" t="s">
        <v>259</v>
      </c>
      <c r="F7" s="11">
        <f>SUM(C7,D7)</f>
        <v>11.7</v>
      </c>
      <c r="G7" s="8"/>
      <c r="H7" s="9"/>
      <c r="I7" s="13" t="s">
        <v>259</v>
      </c>
      <c r="J7" s="9">
        <v>8</v>
      </c>
      <c r="K7" s="12"/>
    </row>
    <row r="8" spans="1:16" ht="15.75" x14ac:dyDescent="0.25">
      <c r="A8" s="7"/>
      <c r="B8" s="8"/>
      <c r="C8" s="9"/>
      <c r="D8" s="9"/>
      <c r="E8" s="10"/>
      <c r="F8" s="11">
        <f t="shared" ref="F8:F50" si="0">SUM(C8,D8)</f>
        <v>0</v>
      </c>
      <c r="G8" s="8"/>
      <c r="H8" s="9"/>
      <c r="I8" s="13"/>
      <c r="J8" s="9"/>
      <c r="K8" s="12"/>
    </row>
    <row r="9" spans="1:16" ht="15.75" hidden="1" x14ac:dyDescent="0.25">
      <c r="A9" s="7"/>
      <c r="B9" s="8"/>
      <c r="C9" s="9"/>
      <c r="D9" s="9"/>
      <c r="E9" s="10"/>
      <c r="F9" s="11">
        <f t="shared" si="0"/>
        <v>0</v>
      </c>
      <c r="G9" s="8"/>
      <c r="H9" s="9"/>
      <c r="I9" s="13"/>
      <c r="J9" s="9"/>
      <c r="K9" s="12"/>
    </row>
    <row r="10" spans="1:16" ht="15.75" hidden="1" x14ac:dyDescent="0.25">
      <c r="A10" s="7"/>
      <c r="B10" s="8"/>
      <c r="C10" s="9"/>
      <c r="D10" s="9"/>
      <c r="E10" s="10"/>
      <c r="F10" s="11">
        <f t="shared" si="0"/>
        <v>0</v>
      </c>
      <c r="G10" s="8"/>
      <c r="H10" s="9"/>
      <c r="I10" s="13"/>
      <c r="J10" s="9"/>
      <c r="K10" s="12"/>
    </row>
    <row r="11" spans="1:16" ht="15.75" hidden="1" x14ac:dyDescent="0.25">
      <c r="A11" s="7"/>
      <c r="B11" s="8"/>
      <c r="C11" s="9"/>
      <c r="D11" s="9"/>
      <c r="E11" s="10"/>
      <c r="F11" s="11">
        <f t="shared" si="0"/>
        <v>0</v>
      </c>
      <c r="G11" s="8"/>
      <c r="H11" s="9"/>
      <c r="I11" s="13"/>
      <c r="J11" s="9"/>
      <c r="K11" s="12"/>
    </row>
    <row r="12" spans="1:16" ht="15.75" hidden="1" x14ac:dyDescent="0.25">
      <c r="A12" s="7"/>
      <c r="B12" s="8"/>
      <c r="C12" s="9"/>
      <c r="D12" s="9"/>
      <c r="E12" s="10"/>
      <c r="F12" s="11">
        <f t="shared" si="0"/>
        <v>0</v>
      </c>
      <c r="G12" s="14"/>
      <c r="H12" s="9"/>
      <c r="I12" s="10"/>
      <c r="J12" s="9"/>
      <c r="K12" s="12"/>
    </row>
    <row r="13" spans="1:16" ht="15.75" hidden="1" x14ac:dyDescent="0.25">
      <c r="A13" s="7"/>
      <c r="B13" s="8"/>
      <c r="C13" s="9"/>
      <c r="D13" s="9"/>
      <c r="E13" s="10"/>
      <c r="F13" s="11">
        <f t="shared" si="0"/>
        <v>0</v>
      </c>
      <c r="G13" s="14"/>
      <c r="H13" s="9"/>
      <c r="I13" s="10"/>
      <c r="J13" s="9"/>
      <c r="K13" s="12"/>
    </row>
    <row r="14" spans="1:16" ht="15.75" hidden="1" x14ac:dyDescent="0.25">
      <c r="A14" s="7"/>
      <c r="B14" s="8"/>
      <c r="C14" s="9"/>
      <c r="D14" s="9"/>
      <c r="E14" s="10"/>
      <c r="F14" s="11">
        <f t="shared" si="0"/>
        <v>0</v>
      </c>
      <c r="G14" s="8"/>
      <c r="H14" s="9"/>
      <c r="I14" s="10"/>
      <c r="J14" s="9"/>
      <c r="K14" s="12"/>
    </row>
    <row r="15" spans="1:16" ht="15.75" hidden="1" x14ac:dyDescent="0.25">
      <c r="A15" s="14"/>
      <c r="B15" s="8"/>
      <c r="C15" s="9"/>
      <c r="D15" s="9"/>
      <c r="E15" s="10"/>
      <c r="F15" s="11">
        <f t="shared" si="0"/>
        <v>0</v>
      </c>
      <c r="G15" s="8"/>
      <c r="H15" s="9"/>
      <c r="I15" s="10"/>
      <c r="J15" s="9"/>
      <c r="K15" s="12"/>
    </row>
    <row r="16" spans="1:16" ht="15" hidden="1" customHeight="1" x14ac:dyDescent="0.25">
      <c r="A16" s="14"/>
      <c r="B16" s="8"/>
      <c r="C16" s="9"/>
      <c r="D16" s="9"/>
      <c r="E16" s="10"/>
      <c r="F16" s="11">
        <f t="shared" si="0"/>
        <v>0</v>
      </c>
      <c r="G16" s="8"/>
      <c r="H16" s="9"/>
      <c r="I16" s="10"/>
      <c r="J16" s="9"/>
      <c r="K16" s="12"/>
    </row>
    <row r="17" spans="1:11" ht="15.75" hidden="1" x14ac:dyDescent="0.25">
      <c r="A17" s="7"/>
      <c r="B17" s="8"/>
      <c r="C17" s="9"/>
      <c r="D17" s="9"/>
      <c r="E17" s="10"/>
      <c r="F17" s="11">
        <f t="shared" si="0"/>
        <v>0</v>
      </c>
      <c r="G17" s="8"/>
      <c r="H17" s="9"/>
      <c r="I17" s="10"/>
      <c r="J17" s="9"/>
      <c r="K17" s="12"/>
    </row>
    <row r="18" spans="1:11" ht="15.75" hidden="1" x14ac:dyDescent="0.25">
      <c r="A18" s="7"/>
      <c r="B18" s="8"/>
      <c r="C18" s="9"/>
      <c r="D18" s="9"/>
      <c r="E18" s="10"/>
      <c r="F18" s="11">
        <f t="shared" si="0"/>
        <v>0</v>
      </c>
      <c r="G18" s="8"/>
      <c r="H18" s="9"/>
      <c r="I18" s="10"/>
      <c r="J18" s="9"/>
      <c r="K18" s="12"/>
    </row>
    <row r="19" spans="1:11" ht="15.75" hidden="1" x14ac:dyDescent="0.25">
      <c r="A19" s="7"/>
      <c r="B19" s="8"/>
      <c r="C19" s="9"/>
      <c r="D19" s="9"/>
      <c r="E19" s="10"/>
      <c r="F19" s="11">
        <f t="shared" si="0"/>
        <v>0</v>
      </c>
      <c r="G19" s="8"/>
      <c r="H19" s="9"/>
      <c r="I19" s="10"/>
      <c r="J19" s="9"/>
      <c r="K19" s="12"/>
    </row>
    <row r="20" spans="1:11" ht="15.75" hidden="1" x14ac:dyDescent="0.25">
      <c r="A20" s="7"/>
      <c r="B20" s="8"/>
      <c r="C20" s="9"/>
      <c r="D20" s="9"/>
      <c r="E20" s="10"/>
      <c r="F20" s="11">
        <f t="shared" si="0"/>
        <v>0</v>
      </c>
      <c r="G20" s="8"/>
      <c r="H20" s="9"/>
      <c r="I20" s="10"/>
      <c r="J20" s="9"/>
      <c r="K20" s="12"/>
    </row>
    <row r="21" spans="1:11" ht="15.75" hidden="1" x14ac:dyDescent="0.25">
      <c r="A21" s="7"/>
      <c r="B21" s="8"/>
      <c r="C21" s="9"/>
      <c r="D21" s="9"/>
      <c r="E21" s="10"/>
      <c r="F21" s="11">
        <f t="shared" si="0"/>
        <v>0</v>
      </c>
      <c r="G21" s="8"/>
      <c r="H21" s="9"/>
      <c r="I21" s="10"/>
      <c r="J21" s="9"/>
      <c r="K21" s="12"/>
    </row>
    <row r="22" spans="1:11" ht="15.75" hidden="1" x14ac:dyDescent="0.25">
      <c r="A22" s="7"/>
      <c r="B22" s="8"/>
      <c r="C22" s="9"/>
      <c r="D22" s="9"/>
      <c r="E22" s="10"/>
      <c r="F22" s="11">
        <f t="shared" si="0"/>
        <v>0</v>
      </c>
      <c r="G22" s="8"/>
      <c r="H22" s="9"/>
      <c r="I22" s="10"/>
      <c r="J22" s="9"/>
      <c r="K22" s="12"/>
    </row>
    <row r="23" spans="1:11" ht="15.75" hidden="1" x14ac:dyDescent="0.25">
      <c r="A23" s="7"/>
      <c r="B23" s="8"/>
      <c r="C23" s="9"/>
      <c r="D23" s="9"/>
      <c r="E23" s="10"/>
      <c r="F23" s="11">
        <f t="shared" si="0"/>
        <v>0</v>
      </c>
      <c r="G23" s="8"/>
      <c r="H23" s="9"/>
      <c r="I23" s="10"/>
      <c r="J23" s="9"/>
      <c r="K23" s="12"/>
    </row>
    <row r="24" spans="1:11" ht="15.75" hidden="1" x14ac:dyDescent="0.25">
      <c r="A24" s="7"/>
      <c r="B24" s="8"/>
      <c r="C24" s="9"/>
      <c r="D24" s="9"/>
      <c r="E24" s="10"/>
      <c r="F24" s="11">
        <f t="shared" si="0"/>
        <v>0</v>
      </c>
      <c r="G24" s="8"/>
      <c r="H24" s="9"/>
      <c r="I24" s="10"/>
      <c r="J24" s="9"/>
      <c r="K24" s="12"/>
    </row>
    <row r="25" spans="1:11" ht="15.75" hidden="1" x14ac:dyDescent="0.25">
      <c r="A25" s="14"/>
      <c r="B25" s="8"/>
      <c r="C25" s="9"/>
      <c r="D25" s="9"/>
      <c r="E25" s="10"/>
      <c r="F25" s="11">
        <f t="shared" si="0"/>
        <v>0</v>
      </c>
      <c r="G25" s="8"/>
      <c r="H25" s="9"/>
      <c r="I25" s="10"/>
      <c r="J25" s="9"/>
      <c r="K25" s="12"/>
    </row>
    <row r="26" spans="1:11" ht="15.75" hidden="1" x14ac:dyDescent="0.25">
      <c r="A26" s="14"/>
      <c r="B26" s="8"/>
      <c r="C26" s="9"/>
      <c r="D26" s="9"/>
      <c r="E26" s="10"/>
      <c r="F26" s="11">
        <f t="shared" si="0"/>
        <v>0</v>
      </c>
      <c r="G26" s="8"/>
      <c r="H26" s="9"/>
      <c r="I26" s="10"/>
      <c r="J26" s="9"/>
      <c r="K26" s="12"/>
    </row>
    <row r="27" spans="1:11" ht="15.75" hidden="1" x14ac:dyDescent="0.25">
      <c r="A27" s="7"/>
      <c r="B27" s="8"/>
      <c r="C27" s="9"/>
      <c r="D27" s="9"/>
      <c r="E27" s="10"/>
      <c r="F27" s="11">
        <f t="shared" si="0"/>
        <v>0</v>
      </c>
      <c r="G27" s="8"/>
      <c r="H27" s="9"/>
      <c r="I27" s="10"/>
      <c r="J27" s="9"/>
      <c r="K27" s="12"/>
    </row>
    <row r="28" spans="1:11" ht="15.75" hidden="1" x14ac:dyDescent="0.25">
      <c r="A28" s="7"/>
      <c r="B28" s="8"/>
      <c r="C28" s="9"/>
      <c r="D28" s="9"/>
      <c r="E28" s="10"/>
      <c r="F28" s="11">
        <f t="shared" si="0"/>
        <v>0</v>
      </c>
      <c r="G28" s="8"/>
      <c r="H28" s="9"/>
      <c r="I28" s="10"/>
      <c r="J28" s="9"/>
      <c r="K28" s="12"/>
    </row>
    <row r="29" spans="1:11" ht="15.75" hidden="1" x14ac:dyDescent="0.25">
      <c r="A29" s="7"/>
      <c r="B29" s="8"/>
      <c r="C29" s="9"/>
      <c r="D29" s="9"/>
      <c r="E29" s="10"/>
      <c r="F29" s="11">
        <f t="shared" si="0"/>
        <v>0</v>
      </c>
      <c r="G29" s="8"/>
      <c r="H29" s="9"/>
      <c r="I29" s="10"/>
      <c r="J29" s="9"/>
      <c r="K29" s="12"/>
    </row>
    <row r="30" spans="1:11" ht="15.75" hidden="1" x14ac:dyDescent="0.25">
      <c r="A30" s="7"/>
      <c r="B30" s="8"/>
      <c r="C30" s="9"/>
      <c r="D30" s="9"/>
      <c r="E30" s="10"/>
      <c r="F30" s="11">
        <f t="shared" si="0"/>
        <v>0</v>
      </c>
      <c r="G30" s="8"/>
      <c r="H30" s="9"/>
      <c r="I30" s="10"/>
      <c r="J30" s="9"/>
      <c r="K30" s="12"/>
    </row>
    <row r="31" spans="1:11" ht="15.75" hidden="1" x14ac:dyDescent="0.25">
      <c r="A31" s="7"/>
      <c r="B31" s="8"/>
      <c r="C31" s="9"/>
      <c r="D31" s="9"/>
      <c r="E31" s="10"/>
      <c r="F31" s="11">
        <f t="shared" si="0"/>
        <v>0</v>
      </c>
      <c r="G31" s="8"/>
      <c r="H31" s="9"/>
      <c r="I31" s="10"/>
      <c r="J31" s="9"/>
      <c r="K31" s="12"/>
    </row>
    <row r="32" spans="1:11" ht="15.75" hidden="1" x14ac:dyDescent="0.25">
      <c r="A32" s="7"/>
      <c r="B32" s="8"/>
      <c r="C32" s="9"/>
      <c r="D32" s="9"/>
      <c r="E32" s="10"/>
      <c r="F32" s="11">
        <f t="shared" si="0"/>
        <v>0</v>
      </c>
      <c r="G32" s="8"/>
      <c r="H32" s="9"/>
      <c r="I32" s="10"/>
      <c r="J32" s="9"/>
      <c r="K32" s="12"/>
    </row>
    <row r="33" spans="1:11" ht="15.75" hidden="1" x14ac:dyDescent="0.25">
      <c r="A33" s="7"/>
      <c r="B33" s="8"/>
      <c r="C33" s="9"/>
      <c r="D33" s="9"/>
      <c r="E33" s="10"/>
      <c r="F33" s="11">
        <f t="shared" si="0"/>
        <v>0</v>
      </c>
      <c r="G33" s="8"/>
      <c r="H33" s="9"/>
      <c r="I33" s="10"/>
      <c r="J33" s="9"/>
      <c r="K33" s="12"/>
    </row>
    <row r="34" spans="1:11" ht="15.75" hidden="1" x14ac:dyDescent="0.25">
      <c r="A34" s="7"/>
      <c r="B34" s="8"/>
      <c r="C34" s="9"/>
      <c r="D34" s="9"/>
      <c r="E34" s="10"/>
      <c r="F34" s="11">
        <f t="shared" si="0"/>
        <v>0</v>
      </c>
      <c r="G34" s="8"/>
      <c r="H34" s="9"/>
      <c r="I34" s="10"/>
      <c r="J34" s="9"/>
      <c r="K34" s="12"/>
    </row>
    <row r="35" spans="1:11" ht="15.75" hidden="1" x14ac:dyDescent="0.25">
      <c r="A35" s="14"/>
      <c r="B35" s="8"/>
      <c r="C35" s="9"/>
      <c r="D35" s="9"/>
      <c r="E35" s="10"/>
      <c r="F35" s="11">
        <f t="shared" si="0"/>
        <v>0</v>
      </c>
      <c r="G35" s="8"/>
      <c r="H35" s="9"/>
      <c r="I35" s="10"/>
      <c r="J35" s="9"/>
      <c r="K35" s="12"/>
    </row>
    <row r="36" spans="1:11" ht="15.75" hidden="1" x14ac:dyDescent="0.25">
      <c r="A36" s="14"/>
      <c r="B36" s="8"/>
      <c r="C36" s="9"/>
      <c r="D36" s="9"/>
      <c r="E36" s="10"/>
      <c r="F36" s="11">
        <f t="shared" si="0"/>
        <v>0</v>
      </c>
      <c r="G36" s="8"/>
      <c r="H36" s="9"/>
      <c r="I36" s="10"/>
      <c r="J36" s="9"/>
      <c r="K36" s="12"/>
    </row>
    <row r="37" spans="1:11" ht="15.75" hidden="1" x14ac:dyDescent="0.25">
      <c r="A37" s="7"/>
      <c r="B37" s="8"/>
      <c r="C37" s="9"/>
      <c r="D37" s="9"/>
      <c r="E37" s="10"/>
      <c r="F37" s="11">
        <f t="shared" si="0"/>
        <v>0</v>
      </c>
      <c r="G37" s="8"/>
      <c r="H37" s="9"/>
      <c r="I37" s="10"/>
      <c r="J37" s="9"/>
      <c r="K37" s="12"/>
    </row>
    <row r="38" spans="1:11" ht="15.75" hidden="1" x14ac:dyDescent="0.25">
      <c r="A38" s="7"/>
      <c r="B38" s="8"/>
      <c r="C38" s="9"/>
      <c r="D38" s="9"/>
      <c r="E38" s="10"/>
      <c r="F38" s="11">
        <f t="shared" si="0"/>
        <v>0</v>
      </c>
      <c r="G38" s="8"/>
      <c r="H38" s="9"/>
      <c r="I38" s="10"/>
      <c r="J38" s="9"/>
      <c r="K38" s="12"/>
    </row>
    <row r="39" spans="1:11" ht="15.75" hidden="1" x14ac:dyDescent="0.25">
      <c r="A39" s="7"/>
      <c r="B39" s="8"/>
      <c r="C39" s="9"/>
      <c r="D39" s="9"/>
      <c r="E39" s="10"/>
      <c r="F39" s="11">
        <f t="shared" si="0"/>
        <v>0</v>
      </c>
      <c r="G39" s="8"/>
      <c r="H39" s="9"/>
      <c r="I39" s="10"/>
      <c r="J39" s="9"/>
      <c r="K39" s="12"/>
    </row>
    <row r="40" spans="1:11" ht="15.75" hidden="1" x14ac:dyDescent="0.25">
      <c r="A40" s="7"/>
      <c r="B40" s="8"/>
      <c r="C40" s="9"/>
      <c r="D40" s="9"/>
      <c r="E40" s="10"/>
      <c r="F40" s="11">
        <f t="shared" si="0"/>
        <v>0</v>
      </c>
      <c r="G40" s="8"/>
      <c r="H40" s="9"/>
      <c r="I40" s="10"/>
      <c r="J40" s="9"/>
      <c r="K40" s="12"/>
    </row>
    <row r="41" spans="1:11" ht="15.75" hidden="1" x14ac:dyDescent="0.25">
      <c r="A41" s="7"/>
      <c r="B41" s="8"/>
      <c r="C41" s="9"/>
      <c r="D41" s="9"/>
      <c r="E41" s="10"/>
      <c r="F41" s="11">
        <f t="shared" si="0"/>
        <v>0</v>
      </c>
      <c r="G41" s="8"/>
      <c r="H41" s="9"/>
      <c r="I41" s="10"/>
      <c r="J41" s="9"/>
      <c r="K41" s="12"/>
    </row>
    <row r="42" spans="1:11" ht="15.75" hidden="1" x14ac:dyDescent="0.25">
      <c r="A42" s="7"/>
      <c r="B42" s="8"/>
      <c r="C42" s="9"/>
      <c r="D42" s="9"/>
      <c r="E42" s="10"/>
      <c r="F42" s="11">
        <f t="shared" si="0"/>
        <v>0</v>
      </c>
      <c r="G42" s="8"/>
      <c r="H42" s="9"/>
      <c r="I42" s="10"/>
      <c r="J42" s="9"/>
      <c r="K42" s="12"/>
    </row>
    <row r="43" spans="1:11" ht="15.75" hidden="1" x14ac:dyDescent="0.25">
      <c r="A43" s="7"/>
      <c r="B43" s="8"/>
      <c r="C43" s="9"/>
      <c r="D43" s="9"/>
      <c r="E43" s="10"/>
      <c r="F43" s="11">
        <f t="shared" si="0"/>
        <v>0</v>
      </c>
      <c r="G43" s="8"/>
      <c r="H43" s="9"/>
      <c r="I43" s="10"/>
      <c r="J43" s="9"/>
      <c r="K43" s="12"/>
    </row>
    <row r="44" spans="1:11" ht="15.75" hidden="1" x14ac:dyDescent="0.25">
      <c r="A44" s="7"/>
      <c r="B44" s="8"/>
      <c r="C44" s="9"/>
      <c r="D44" s="9"/>
      <c r="E44" s="10"/>
      <c r="F44" s="11">
        <f t="shared" si="0"/>
        <v>0</v>
      </c>
      <c r="G44" s="8"/>
      <c r="H44" s="9"/>
      <c r="I44" s="10"/>
      <c r="J44" s="9"/>
      <c r="K44" s="12"/>
    </row>
    <row r="45" spans="1:11" ht="15.75" hidden="1" x14ac:dyDescent="0.25">
      <c r="A45" s="14"/>
      <c r="B45" s="8"/>
      <c r="C45" s="9"/>
      <c r="D45" s="9"/>
      <c r="E45" s="10"/>
      <c r="F45" s="11">
        <f t="shared" si="0"/>
        <v>0</v>
      </c>
      <c r="G45" s="8"/>
      <c r="H45" s="9"/>
      <c r="I45" s="10"/>
      <c r="J45" s="9"/>
      <c r="K45" s="12"/>
    </row>
    <row r="46" spans="1:11" ht="15.75" x14ac:dyDescent="0.25">
      <c r="A46" s="14"/>
      <c r="B46" s="8"/>
      <c r="C46" s="9"/>
      <c r="D46" s="9"/>
      <c r="E46" s="10"/>
      <c r="F46" s="11">
        <f t="shared" si="0"/>
        <v>0</v>
      </c>
      <c r="G46" s="8"/>
      <c r="H46" s="9"/>
      <c r="I46" s="10"/>
      <c r="J46" s="9"/>
      <c r="K46" s="12"/>
    </row>
    <row r="47" spans="1:11" ht="15.75" x14ac:dyDescent="0.25">
      <c r="A47" s="15"/>
      <c r="B47" s="16"/>
      <c r="C47" s="17"/>
      <c r="D47" s="17"/>
      <c r="E47" s="18"/>
      <c r="F47" s="11">
        <f t="shared" si="0"/>
        <v>0</v>
      </c>
      <c r="G47" s="16"/>
      <c r="H47" s="17"/>
      <c r="I47" s="18"/>
      <c r="J47" s="17"/>
      <c r="K47" s="12"/>
    </row>
    <row r="48" spans="1:11" ht="15.75" x14ac:dyDescent="0.25">
      <c r="A48" s="15"/>
      <c r="B48" s="16"/>
      <c r="C48" s="17"/>
      <c r="D48" s="17"/>
      <c r="E48" s="18"/>
      <c r="F48" s="11">
        <f t="shared" si="0"/>
        <v>0</v>
      </c>
      <c r="G48" s="16"/>
      <c r="H48" s="17"/>
      <c r="I48" s="18"/>
      <c r="J48" s="17"/>
      <c r="K48" s="12"/>
    </row>
    <row r="49" spans="1:11" ht="15.75" x14ac:dyDescent="0.25">
      <c r="A49" s="15"/>
      <c r="B49" s="16"/>
      <c r="C49" s="17"/>
      <c r="D49" s="17"/>
      <c r="E49" s="18"/>
      <c r="F49" s="11">
        <f t="shared" si="0"/>
        <v>0</v>
      </c>
      <c r="G49" s="16"/>
      <c r="H49" s="17"/>
      <c r="I49" s="18"/>
      <c r="J49" s="17"/>
      <c r="K49" s="12"/>
    </row>
    <row r="50" spans="1:11" ht="15.75" x14ac:dyDescent="0.25">
      <c r="A50" s="16"/>
      <c r="B50" s="19" t="s">
        <v>20</v>
      </c>
      <c r="C50" s="20">
        <f>SUM(C7:C49)</f>
        <v>3.7</v>
      </c>
      <c r="D50" s="20">
        <f>SUM(D7:D49)</f>
        <v>8</v>
      </c>
      <c r="E50" s="21"/>
      <c r="F50" s="22">
        <f t="shared" si="0"/>
        <v>11.7</v>
      </c>
      <c r="G50" s="23"/>
      <c r="H50" s="20">
        <f>SUM(H7:H49)</f>
        <v>0</v>
      </c>
      <c r="I50" s="21"/>
      <c r="J50" s="20">
        <f>SUM(J7:J49)</f>
        <v>8</v>
      </c>
      <c r="K50" s="24">
        <f>C50-H50</f>
        <v>3.7</v>
      </c>
    </row>
    <row r="53" spans="1:11" ht="15.75" x14ac:dyDescent="0.25">
      <c r="B53" s="25" t="s">
        <v>260</v>
      </c>
      <c r="F53" s="26"/>
      <c r="G53" s="133" t="s">
        <v>261</v>
      </c>
      <c r="H53" s="134"/>
    </row>
    <row r="54" spans="1:11" x14ac:dyDescent="0.25">
      <c r="B54" s="25"/>
      <c r="F54" s="27" t="s">
        <v>22</v>
      </c>
      <c r="G54" s="28"/>
      <c r="H54" s="28"/>
    </row>
    <row r="55" spans="1:11" ht="15.75" x14ac:dyDescent="0.25">
      <c r="B55" s="25" t="s">
        <v>23</v>
      </c>
      <c r="F55" s="26"/>
      <c r="G55" s="133" t="s">
        <v>262</v>
      </c>
      <c r="H55" s="134"/>
    </row>
    <row r="56" spans="1:11" x14ac:dyDescent="0.25">
      <c r="F56" s="27" t="s">
        <v>22</v>
      </c>
      <c r="G56" s="28"/>
      <c r="H56" s="2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39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22.42578125" customWidth="1"/>
    <col min="8" max="8" width="18.5703125" customWidth="1"/>
    <col min="9" max="9" width="43.5703125" customWidth="1"/>
    <col min="10" max="10" width="14" customWidth="1"/>
    <col min="11" max="11" width="15.5703125" customWidth="1"/>
    <col min="257" max="257" width="7.28515625" customWidth="1"/>
    <col min="258" max="258" width="39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22.42578125" customWidth="1"/>
    <col min="264" max="264" width="18.5703125" customWidth="1"/>
    <col min="265" max="265" width="43.5703125" customWidth="1"/>
    <col min="266" max="266" width="14" customWidth="1"/>
    <col min="267" max="267" width="15.5703125" customWidth="1"/>
    <col min="513" max="513" width="7.28515625" customWidth="1"/>
    <col min="514" max="514" width="39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22.42578125" customWidth="1"/>
    <col min="520" max="520" width="18.5703125" customWidth="1"/>
    <col min="521" max="521" width="43.5703125" customWidth="1"/>
    <col min="522" max="522" width="14" customWidth="1"/>
    <col min="523" max="523" width="15.5703125" customWidth="1"/>
    <col min="769" max="769" width="7.28515625" customWidth="1"/>
    <col min="770" max="770" width="39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22.42578125" customWidth="1"/>
    <col min="776" max="776" width="18.5703125" customWidth="1"/>
    <col min="777" max="777" width="43.5703125" customWidth="1"/>
    <col min="778" max="778" width="14" customWidth="1"/>
    <col min="779" max="779" width="15.5703125" customWidth="1"/>
    <col min="1025" max="1025" width="7.28515625" customWidth="1"/>
    <col min="1026" max="1026" width="39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22.42578125" customWidth="1"/>
    <col min="1032" max="1032" width="18.5703125" customWidth="1"/>
    <col min="1033" max="1033" width="43.5703125" customWidth="1"/>
    <col min="1034" max="1034" width="14" customWidth="1"/>
    <col min="1035" max="1035" width="15.5703125" customWidth="1"/>
    <col min="1281" max="1281" width="7.28515625" customWidth="1"/>
    <col min="1282" max="1282" width="39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22.42578125" customWidth="1"/>
    <col min="1288" max="1288" width="18.5703125" customWidth="1"/>
    <col min="1289" max="1289" width="43.5703125" customWidth="1"/>
    <col min="1290" max="1290" width="14" customWidth="1"/>
    <col min="1291" max="1291" width="15.5703125" customWidth="1"/>
    <col min="1537" max="1537" width="7.28515625" customWidth="1"/>
    <col min="1538" max="1538" width="39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22.42578125" customWidth="1"/>
    <col min="1544" max="1544" width="18.5703125" customWidth="1"/>
    <col min="1545" max="1545" width="43.5703125" customWidth="1"/>
    <col min="1546" max="1546" width="14" customWidth="1"/>
    <col min="1547" max="1547" width="15.5703125" customWidth="1"/>
    <col min="1793" max="1793" width="7.28515625" customWidth="1"/>
    <col min="1794" max="1794" width="39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22.42578125" customWidth="1"/>
    <col min="1800" max="1800" width="18.5703125" customWidth="1"/>
    <col min="1801" max="1801" width="43.5703125" customWidth="1"/>
    <col min="1802" max="1802" width="14" customWidth="1"/>
    <col min="1803" max="1803" width="15.5703125" customWidth="1"/>
    <col min="2049" max="2049" width="7.28515625" customWidth="1"/>
    <col min="2050" max="2050" width="39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22.42578125" customWidth="1"/>
    <col min="2056" max="2056" width="18.5703125" customWidth="1"/>
    <col min="2057" max="2057" width="43.5703125" customWidth="1"/>
    <col min="2058" max="2058" width="14" customWidth="1"/>
    <col min="2059" max="2059" width="15.5703125" customWidth="1"/>
    <col min="2305" max="2305" width="7.28515625" customWidth="1"/>
    <col min="2306" max="2306" width="39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22.42578125" customWidth="1"/>
    <col min="2312" max="2312" width="18.5703125" customWidth="1"/>
    <col min="2313" max="2313" width="43.5703125" customWidth="1"/>
    <col min="2314" max="2314" width="14" customWidth="1"/>
    <col min="2315" max="2315" width="15.5703125" customWidth="1"/>
    <col min="2561" max="2561" width="7.28515625" customWidth="1"/>
    <col min="2562" max="2562" width="39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22.42578125" customWidth="1"/>
    <col min="2568" max="2568" width="18.5703125" customWidth="1"/>
    <col min="2569" max="2569" width="43.5703125" customWidth="1"/>
    <col min="2570" max="2570" width="14" customWidth="1"/>
    <col min="2571" max="2571" width="15.5703125" customWidth="1"/>
    <col min="2817" max="2817" width="7.28515625" customWidth="1"/>
    <col min="2818" max="2818" width="39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22.42578125" customWidth="1"/>
    <col min="2824" max="2824" width="18.5703125" customWidth="1"/>
    <col min="2825" max="2825" width="43.5703125" customWidth="1"/>
    <col min="2826" max="2826" width="14" customWidth="1"/>
    <col min="2827" max="2827" width="15.5703125" customWidth="1"/>
    <col min="3073" max="3073" width="7.28515625" customWidth="1"/>
    <col min="3074" max="3074" width="39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22.42578125" customWidth="1"/>
    <col min="3080" max="3080" width="18.5703125" customWidth="1"/>
    <col min="3081" max="3081" width="43.5703125" customWidth="1"/>
    <col min="3082" max="3082" width="14" customWidth="1"/>
    <col min="3083" max="3083" width="15.5703125" customWidth="1"/>
    <col min="3329" max="3329" width="7.28515625" customWidth="1"/>
    <col min="3330" max="3330" width="39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22.42578125" customWidth="1"/>
    <col min="3336" max="3336" width="18.5703125" customWidth="1"/>
    <col min="3337" max="3337" width="43.5703125" customWidth="1"/>
    <col min="3338" max="3338" width="14" customWidth="1"/>
    <col min="3339" max="3339" width="15.5703125" customWidth="1"/>
    <col min="3585" max="3585" width="7.28515625" customWidth="1"/>
    <col min="3586" max="3586" width="39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22.42578125" customWidth="1"/>
    <col min="3592" max="3592" width="18.5703125" customWidth="1"/>
    <col min="3593" max="3593" width="43.5703125" customWidth="1"/>
    <col min="3594" max="3594" width="14" customWidth="1"/>
    <col min="3595" max="3595" width="15.5703125" customWidth="1"/>
    <col min="3841" max="3841" width="7.28515625" customWidth="1"/>
    <col min="3842" max="3842" width="39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22.42578125" customWidth="1"/>
    <col min="3848" max="3848" width="18.5703125" customWidth="1"/>
    <col min="3849" max="3849" width="43.5703125" customWidth="1"/>
    <col min="3850" max="3850" width="14" customWidth="1"/>
    <col min="3851" max="3851" width="15.5703125" customWidth="1"/>
    <col min="4097" max="4097" width="7.28515625" customWidth="1"/>
    <col min="4098" max="4098" width="39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22.42578125" customWidth="1"/>
    <col min="4104" max="4104" width="18.5703125" customWidth="1"/>
    <col min="4105" max="4105" width="43.5703125" customWidth="1"/>
    <col min="4106" max="4106" width="14" customWidth="1"/>
    <col min="4107" max="4107" width="15.5703125" customWidth="1"/>
    <col min="4353" max="4353" width="7.28515625" customWidth="1"/>
    <col min="4354" max="4354" width="39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22.42578125" customWidth="1"/>
    <col min="4360" max="4360" width="18.5703125" customWidth="1"/>
    <col min="4361" max="4361" width="43.5703125" customWidth="1"/>
    <col min="4362" max="4362" width="14" customWidth="1"/>
    <col min="4363" max="4363" width="15.5703125" customWidth="1"/>
    <col min="4609" max="4609" width="7.28515625" customWidth="1"/>
    <col min="4610" max="4610" width="39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22.42578125" customWidth="1"/>
    <col min="4616" max="4616" width="18.5703125" customWidth="1"/>
    <col min="4617" max="4617" width="43.5703125" customWidth="1"/>
    <col min="4618" max="4618" width="14" customWidth="1"/>
    <col min="4619" max="4619" width="15.5703125" customWidth="1"/>
    <col min="4865" max="4865" width="7.28515625" customWidth="1"/>
    <col min="4866" max="4866" width="39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22.42578125" customWidth="1"/>
    <col min="4872" max="4872" width="18.5703125" customWidth="1"/>
    <col min="4873" max="4873" width="43.5703125" customWidth="1"/>
    <col min="4874" max="4874" width="14" customWidth="1"/>
    <col min="4875" max="4875" width="15.5703125" customWidth="1"/>
    <col min="5121" max="5121" width="7.28515625" customWidth="1"/>
    <col min="5122" max="5122" width="39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22.42578125" customWidth="1"/>
    <col min="5128" max="5128" width="18.5703125" customWidth="1"/>
    <col min="5129" max="5129" width="43.5703125" customWidth="1"/>
    <col min="5130" max="5130" width="14" customWidth="1"/>
    <col min="5131" max="5131" width="15.5703125" customWidth="1"/>
    <col min="5377" max="5377" width="7.28515625" customWidth="1"/>
    <col min="5378" max="5378" width="39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22.42578125" customWidth="1"/>
    <col min="5384" max="5384" width="18.5703125" customWidth="1"/>
    <col min="5385" max="5385" width="43.5703125" customWidth="1"/>
    <col min="5386" max="5386" width="14" customWidth="1"/>
    <col min="5387" max="5387" width="15.5703125" customWidth="1"/>
    <col min="5633" max="5633" width="7.28515625" customWidth="1"/>
    <col min="5634" max="5634" width="39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22.42578125" customWidth="1"/>
    <col min="5640" max="5640" width="18.5703125" customWidth="1"/>
    <col min="5641" max="5641" width="43.5703125" customWidth="1"/>
    <col min="5642" max="5642" width="14" customWidth="1"/>
    <col min="5643" max="5643" width="15.5703125" customWidth="1"/>
    <col min="5889" max="5889" width="7.28515625" customWidth="1"/>
    <col min="5890" max="5890" width="39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22.42578125" customWidth="1"/>
    <col min="5896" max="5896" width="18.5703125" customWidth="1"/>
    <col min="5897" max="5897" width="43.5703125" customWidth="1"/>
    <col min="5898" max="5898" width="14" customWidth="1"/>
    <col min="5899" max="5899" width="15.5703125" customWidth="1"/>
    <col min="6145" max="6145" width="7.28515625" customWidth="1"/>
    <col min="6146" max="6146" width="39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22.42578125" customWidth="1"/>
    <col min="6152" max="6152" width="18.5703125" customWidth="1"/>
    <col min="6153" max="6153" width="43.5703125" customWidth="1"/>
    <col min="6154" max="6154" width="14" customWidth="1"/>
    <col min="6155" max="6155" width="15.5703125" customWidth="1"/>
    <col min="6401" max="6401" width="7.28515625" customWidth="1"/>
    <col min="6402" max="6402" width="39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22.42578125" customWidth="1"/>
    <col min="6408" max="6408" width="18.5703125" customWidth="1"/>
    <col min="6409" max="6409" width="43.5703125" customWidth="1"/>
    <col min="6410" max="6410" width="14" customWidth="1"/>
    <col min="6411" max="6411" width="15.5703125" customWidth="1"/>
    <col min="6657" max="6657" width="7.28515625" customWidth="1"/>
    <col min="6658" max="6658" width="39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22.42578125" customWidth="1"/>
    <col min="6664" max="6664" width="18.5703125" customWidth="1"/>
    <col min="6665" max="6665" width="43.5703125" customWidth="1"/>
    <col min="6666" max="6666" width="14" customWidth="1"/>
    <col min="6667" max="6667" width="15.5703125" customWidth="1"/>
    <col min="6913" max="6913" width="7.28515625" customWidth="1"/>
    <col min="6914" max="6914" width="39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22.42578125" customWidth="1"/>
    <col min="6920" max="6920" width="18.5703125" customWidth="1"/>
    <col min="6921" max="6921" width="43.5703125" customWidth="1"/>
    <col min="6922" max="6922" width="14" customWidth="1"/>
    <col min="6923" max="6923" width="15.5703125" customWidth="1"/>
    <col min="7169" max="7169" width="7.28515625" customWidth="1"/>
    <col min="7170" max="7170" width="39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22.42578125" customWidth="1"/>
    <col min="7176" max="7176" width="18.5703125" customWidth="1"/>
    <col min="7177" max="7177" width="43.5703125" customWidth="1"/>
    <col min="7178" max="7178" width="14" customWidth="1"/>
    <col min="7179" max="7179" width="15.5703125" customWidth="1"/>
    <col min="7425" max="7425" width="7.28515625" customWidth="1"/>
    <col min="7426" max="7426" width="39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22.42578125" customWidth="1"/>
    <col min="7432" max="7432" width="18.5703125" customWidth="1"/>
    <col min="7433" max="7433" width="43.5703125" customWidth="1"/>
    <col min="7434" max="7434" width="14" customWidth="1"/>
    <col min="7435" max="7435" width="15.5703125" customWidth="1"/>
    <col min="7681" max="7681" width="7.28515625" customWidth="1"/>
    <col min="7682" max="7682" width="39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22.42578125" customWidth="1"/>
    <col min="7688" max="7688" width="18.5703125" customWidth="1"/>
    <col min="7689" max="7689" width="43.5703125" customWidth="1"/>
    <col min="7690" max="7690" width="14" customWidth="1"/>
    <col min="7691" max="7691" width="15.5703125" customWidth="1"/>
    <col min="7937" max="7937" width="7.28515625" customWidth="1"/>
    <col min="7938" max="7938" width="39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22.42578125" customWidth="1"/>
    <col min="7944" max="7944" width="18.5703125" customWidth="1"/>
    <col min="7945" max="7945" width="43.5703125" customWidth="1"/>
    <col min="7946" max="7946" width="14" customWidth="1"/>
    <col min="7947" max="7947" width="15.5703125" customWidth="1"/>
    <col min="8193" max="8193" width="7.28515625" customWidth="1"/>
    <col min="8194" max="8194" width="39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22.42578125" customWidth="1"/>
    <col min="8200" max="8200" width="18.5703125" customWidth="1"/>
    <col min="8201" max="8201" width="43.5703125" customWidth="1"/>
    <col min="8202" max="8202" width="14" customWidth="1"/>
    <col min="8203" max="8203" width="15.5703125" customWidth="1"/>
    <col min="8449" max="8449" width="7.28515625" customWidth="1"/>
    <col min="8450" max="8450" width="39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22.42578125" customWidth="1"/>
    <col min="8456" max="8456" width="18.5703125" customWidth="1"/>
    <col min="8457" max="8457" width="43.5703125" customWidth="1"/>
    <col min="8458" max="8458" width="14" customWidth="1"/>
    <col min="8459" max="8459" width="15.5703125" customWidth="1"/>
    <col min="8705" max="8705" width="7.28515625" customWidth="1"/>
    <col min="8706" max="8706" width="39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22.42578125" customWidth="1"/>
    <col min="8712" max="8712" width="18.5703125" customWidth="1"/>
    <col min="8713" max="8713" width="43.5703125" customWidth="1"/>
    <col min="8714" max="8714" width="14" customWidth="1"/>
    <col min="8715" max="8715" width="15.5703125" customWidth="1"/>
    <col min="8961" max="8961" width="7.28515625" customWidth="1"/>
    <col min="8962" max="8962" width="39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22.42578125" customWidth="1"/>
    <col min="8968" max="8968" width="18.5703125" customWidth="1"/>
    <col min="8969" max="8969" width="43.5703125" customWidth="1"/>
    <col min="8970" max="8970" width="14" customWidth="1"/>
    <col min="8971" max="8971" width="15.5703125" customWidth="1"/>
    <col min="9217" max="9217" width="7.28515625" customWidth="1"/>
    <col min="9218" max="9218" width="39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22.42578125" customWidth="1"/>
    <col min="9224" max="9224" width="18.5703125" customWidth="1"/>
    <col min="9225" max="9225" width="43.5703125" customWidth="1"/>
    <col min="9226" max="9226" width="14" customWidth="1"/>
    <col min="9227" max="9227" width="15.5703125" customWidth="1"/>
    <col min="9473" max="9473" width="7.28515625" customWidth="1"/>
    <col min="9474" max="9474" width="39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22.42578125" customWidth="1"/>
    <col min="9480" max="9480" width="18.5703125" customWidth="1"/>
    <col min="9481" max="9481" width="43.5703125" customWidth="1"/>
    <col min="9482" max="9482" width="14" customWidth="1"/>
    <col min="9483" max="9483" width="15.5703125" customWidth="1"/>
    <col min="9729" max="9729" width="7.28515625" customWidth="1"/>
    <col min="9730" max="9730" width="39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22.42578125" customWidth="1"/>
    <col min="9736" max="9736" width="18.5703125" customWidth="1"/>
    <col min="9737" max="9737" width="43.5703125" customWidth="1"/>
    <col min="9738" max="9738" width="14" customWidth="1"/>
    <col min="9739" max="9739" width="15.5703125" customWidth="1"/>
    <col min="9985" max="9985" width="7.28515625" customWidth="1"/>
    <col min="9986" max="9986" width="39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22.42578125" customWidth="1"/>
    <col min="9992" max="9992" width="18.5703125" customWidth="1"/>
    <col min="9993" max="9993" width="43.5703125" customWidth="1"/>
    <col min="9994" max="9994" width="14" customWidth="1"/>
    <col min="9995" max="9995" width="15.5703125" customWidth="1"/>
    <col min="10241" max="10241" width="7.28515625" customWidth="1"/>
    <col min="10242" max="10242" width="39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22.42578125" customWidth="1"/>
    <col min="10248" max="10248" width="18.5703125" customWidth="1"/>
    <col min="10249" max="10249" width="43.5703125" customWidth="1"/>
    <col min="10250" max="10250" width="14" customWidth="1"/>
    <col min="10251" max="10251" width="15.5703125" customWidth="1"/>
    <col min="10497" max="10497" width="7.28515625" customWidth="1"/>
    <col min="10498" max="10498" width="39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22.42578125" customWidth="1"/>
    <col min="10504" max="10504" width="18.5703125" customWidth="1"/>
    <col min="10505" max="10505" width="43.5703125" customWidth="1"/>
    <col min="10506" max="10506" width="14" customWidth="1"/>
    <col min="10507" max="10507" width="15.5703125" customWidth="1"/>
    <col min="10753" max="10753" width="7.28515625" customWidth="1"/>
    <col min="10754" max="10754" width="39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22.42578125" customWidth="1"/>
    <col min="10760" max="10760" width="18.5703125" customWidth="1"/>
    <col min="10761" max="10761" width="43.5703125" customWidth="1"/>
    <col min="10762" max="10762" width="14" customWidth="1"/>
    <col min="10763" max="10763" width="15.5703125" customWidth="1"/>
    <col min="11009" max="11009" width="7.28515625" customWidth="1"/>
    <col min="11010" max="11010" width="39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22.42578125" customWidth="1"/>
    <col min="11016" max="11016" width="18.5703125" customWidth="1"/>
    <col min="11017" max="11017" width="43.5703125" customWidth="1"/>
    <col min="11018" max="11018" width="14" customWidth="1"/>
    <col min="11019" max="11019" width="15.5703125" customWidth="1"/>
    <col min="11265" max="11265" width="7.28515625" customWidth="1"/>
    <col min="11266" max="11266" width="39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22.42578125" customWidth="1"/>
    <col min="11272" max="11272" width="18.5703125" customWidth="1"/>
    <col min="11273" max="11273" width="43.5703125" customWidth="1"/>
    <col min="11274" max="11274" width="14" customWidth="1"/>
    <col min="11275" max="11275" width="15.5703125" customWidth="1"/>
    <col min="11521" max="11521" width="7.28515625" customWidth="1"/>
    <col min="11522" max="11522" width="39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22.42578125" customWidth="1"/>
    <col min="11528" max="11528" width="18.5703125" customWidth="1"/>
    <col min="11529" max="11529" width="43.5703125" customWidth="1"/>
    <col min="11530" max="11530" width="14" customWidth="1"/>
    <col min="11531" max="11531" width="15.5703125" customWidth="1"/>
    <col min="11777" max="11777" width="7.28515625" customWidth="1"/>
    <col min="11778" max="11778" width="39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22.42578125" customWidth="1"/>
    <col min="11784" max="11784" width="18.5703125" customWidth="1"/>
    <col min="11785" max="11785" width="43.5703125" customWidth="1"/>
    <col min="11786" max="11786" width="14" customWidth="1"/>
    <col min="11787" max="11787" width="15.5703125" customWidth="1"/>
    <col min="12033" max="12033" width="7.28515625" customWidth="1"/>
    <col min="12034" max="12034" width="39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22.42578125" customWidth="1"/>
    <col min="12040" max="12040" width="18.5703125" customWidth="1"/>
    <col min="12041" max="12041" width="43.5703125" customWidth="1"/>
    <col min="12042" max="12042" width="14" customWidth="1"/>
    <col min="12043" max="12043" width="15.5703125" customWidth="1"/>
    <col min="12289" max="12289" width="7.28515625" customWidth="1"/>
    <col min="12290" max="12290" width="39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22.42578125" customWidth="1"/>
    <col min="12296" max="12296" width="18.5703125" customWidth="1"/>
    <col min="12297" max="12297" width="43.5703125" customWidth="1"/>
    <col min="12298" max="12298" width="14" customWidth="1"/>
    <col min="12299" max="12299" width="15.5703125" customWidth="1"/>
    <col min="12545" max="12545" width="7.28515625" customWidth="1"/>
    <col min="12546" max="12546" width="39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22.42578125" customWidth="1"/>
    <col min="12552" max="12552" width="18.5703125" customWidth="1"/>
    <col min="12553" max="12553" width="43.5703125" customWidth="1"/>
    <col min="12554" max="12554" width="14" customWidth="1"/>
    <col min="12555" max="12555" width="15.5703125" customWidth="1"/>
    <col min="12801" max="12801" width="7.28515625" customWidth="1"/>
    <col min="12802" max="12802" width="39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22.42578125" customWidth="1"/>
    <col min="12808" max="12808" width="18.5703125" customWidth="1"/>
    <col min="12809" max="12809" width="43.5703125" customWidth="1"/>
    <col min="12810" max="12810" width="14" customWidth="1"/>
    <col min="12811" max="12811" width="15.5703125" customWidth="1"/>
    <col min="13057" max="13057" width="7.28515625" customWidth="1"/>
    <col min="13058" max="13058" width="39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22.42578125" customWidth="1"/>
    <col min="13064" max="13064" width="18.5703125" customWidth="1"/>
    <col min="13065" max="13065" width="43.5703125" customWidth="1"/>
    <col min="13066" max="13066" width="14" customWidth="1"/>
    <col min="13067" max="13067" width="15.5703125" customWidth="1"/>
    <col min="13313" max="13313" width="7.28515625" customWidth="1"/>
    <col min="13314" max="13314" width="39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22.42578125" customWidth="1"/>
    <col min="13320" max="13320" width="18.5703125" customWidth="1"/>
    <col min="13321" max="13321" width="43.5703125" customWidth="1"/>
    <col min="13322" max="13322" width="14" customWidth="1"/>
    <col min="13323" max="13323" width="15.5703125" customWidth="1"/>
    <col min="13569" max="13569" width="7.28515625" customWidth="1"/>
    <col min="13570" max="13570" width="39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22.42578125" customWidth="1"/>
    <col min="13576" max="13576" width="18.5703125" customWidth="1"/>
    <col min="13577" max="13577" width="43.5703125" customWidth="1"/>
    <col min="13578" max="13578" width="14" customWidth="1"/>
    <col min="13579" max="13579" width="15.5703125" customWidth="1"/>
    <col min="13825" max="13825" width="7.28515625" customWidth="1"/>
    <col min="13826" max="13826" width="39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22.42578125" customWidth="1"/>
    <col min="13832" max="13832" width="18.5703125" customWidth="1"/>
    <col min="13833" max="13833" width="43.5703125" customWidth="1"/>
    <col min="13834" max="13834" width="14" customWidth="1"/>
    <col min="13835" max="13835" width="15.5703125" customWidth="1"/>
    <col min="14081" max="14081" width="7.28515625" customWidth="1"/>
    <col min="14082" max="14082" width="39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22.42578125" customWidth="1"/>
    <col min="14088" max="14088" width="18.5703125" customWidth="1"/>
    <col min="14089" max="14089" width="43.5703125" customWidth="1"/>
    <col min="14090" max="14090" width="14" customWidth="1"/>
    <col min="14091" max="14091" width="15.5703125" customWidth="1"/>
    <col min="14337" max="14337" width="7.28515625" customWidth="1"/>
    <col min="14338" max="14338" width="39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22.42578125" customWidth="1"/>
    <col min="14344" max="14344" width="18.5703125" customWidth="1"/>
    <col min="14345" max="14345" width="43.5703125" customWidth="1"/>
    <col min="14346" max="14346" width="14" customWidth="1"/>
    <col min="14347" max="14347" width="15.5703125" customWidth="1"/>
    <col min="14593" max="14593" width="7.28515625" customWidth="1"/>
    <col min="14594" max="14594" width="39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22.42578125" customWidth="1"/>
    <col min="14600" max="14600" width="18.5703125" customWidth="1"/>
    <col min="14601" max="14601" width="43.5703125" customWidth="1"/>
    <col min="14602" max="14602" width="14" customWidth="1"/>
    <col min="14603" max="14603" width="15.5703125" customWidth="1"/>
    <col min="14849" max="14849" width="7.28515625" customWidth="1"/>
    <col min="14850" max="14850" width="39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22.42578125" customWidth="1"/>
    <col min="14856" max="14856" width="18.5703125" customWidth="1"/>
    <col min="14857" max="14857" width="43.5703125" customWidth="1"/>
    <col min="14858" max="14858" width="14" customWidth="1"/>
    <col min="14859" max="14859" width="15.5703125" customWidth="1"/>
    <col min="15105" max="15105" width="7.28515625" customWidth="1"/>
    <col min="15106" max="15106" width="39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22.42578125" customWidth="1"/>
    <col min="15112" max="15112" width="18.5703125" customWidth="1"/>
    <col min="15113" max="15113" width="43.5703125" customWidth="1"/>
    <col min="15114" max="15114" width="14" customWidth="1"/>
    <col min="15115" max="15115" width="15.5703125" customWidth="1"/>
    <col min="15361" max="15361" width="7.28515625" customWidth="1"/>
    <col min="15362" max="15362" width="39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22.42578125" customWidth="1"/>
    <col min="15368" max="15368" width="18.5703125" customWidth="1"/>
    <col min="15369" max="15369" width="43.5703125" customWidth="1"/>
    <col min="15370" max="15370" width="14" customWidth="1"/>
    <col min="15371" max="15371" width="15.5703125" customWidth="1"/>
    <col min="15617" max="15617" width="7.28515625" customWidth="1"/>
    <col min="15618" max="15618" width="39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22.42578125" customWidth="1"/>
    <col min="15624" max="15624" width="18.5703125" customWidth="1"/>
    <col min="15625" max="15625" width="43.5703125" customWidth="1"/>
    <col min="15626" max="15626" width="14" customWidth="1"/>
    <col min="15627" max="15627" width="15.5703125" customWidth="1"/>
    <col min="15873" max="15873" width="7.28515625" customWidth="1"/>
    <col min="15874" max="15874" width="39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22.42578125" customWidth="1"/>
    <col min="15880" max="15880" width="18.5703125" customWidth="1"/>
    <col min="15881" max="15881" width="43.5703125" customWidth="1"/>
    <col min="15882" max="15882" width="14" customWidth="1"/>
    <col min="15883" max="15883" width="15.5703125" customWidth="1"/>
    <col min="16129" max="16129" width="7.28515625" customWidth="1"/>
    <col min="16130" max="16130" width="39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22.42578125" customWidth="1"/>
    <col min="16136" max="16136" width="18.5703125" customWidth="1"/>
    <col min="16137" max="16137" width="43.570312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35" t="s">
        <v>0</v>
      </c>
      <c r="N1" s="135"/>
      <c r="O1" s="135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36" t="s">
        <v>1</v>
      </c>
      <c r="N2" s="136"/>
      <c r="O2" s="136"/>
      <c r="P2" s="136"/>
    </row>
    <row r="3" spans="1:16" ht="61.5" customHeight="1" x14ac:dyDescent="0.25">
      <c r="A3" s="2"/>
      <c r="B3" s="137" t="s">
        <v>263</v>
      </c>
      <c r="C3" s="138"/>
      <c r="D3" s="138"/>
      <c r="E3" s="138"/>
      <c r="F3" s="138"/>
      <c r="G3" s="138"/>
      <c r="H3" s="138"/>
      <c r="I3" s="138"/>
      <c r="J3" s="138"/>
      <c r="K3" s="2"/>
    </row>
    <row r="4" spans="1:16" ht="31.5" customHeight="1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6" ht="33" customHeight="1" x14ac:dyDescent="0.25">
      <c r="A5" s="140" t="s">
        <v>4</v>
      </c>
      <c r="B5" s="140" t="s">
        <v>5</v>
      </c>
      <c r="C5" s="141" t="s">
        <v>6</v>
      </c>
      <c r="D5" s="141"/>
      <c r="E5" s="141"/>
      <c r="F5" s="141" t="s">
        <v>7</v>
      </c>
      <c r="G5" s="141" t="s">
        <v>8</v>
      </c>
      <c r="H5" s="141"/>
      <c r="I5" s="141"/>
      <c r="J5" s="141"/>
      <c r="K5" s="142" t="s">
        <v>9</v>
      </c>
    </row>
    <row r="6" spans="1:16" ht="158.25" customHeight="1" x14ac:dyDescent="0.25">
      <c r="A6" s="140"/>
      <c r="B6" s="140"/>
      <c r="C6" s="5" t="s">
        <v>10</v>
      </c>
      <c r="D6" s="5" t="s">
        <v>11</v>
      </c>
      <c r="E6" s="5" t="s">
        <v>12</v>
      </c>
      <c r="F6" s="141"/>
      <c r="G6" s="6" t="s">
        <v>13</v>
      </c>
      <c r="H6" s="5" t="s">
        <v>14</v>
      </c>
      <c r="I6" s="5" t="s">
        <v>15</v>
      </c>
      <c r="J6" s="5" t="s">
        <v>14</v>
      </c>
      <c r="K6" s="142"/>
    </row>
    <row r="7" spans="1:16" ht="126" x14ac:dyDescent="0.25">
      <c r="A7" s="7">
        <v>1</v>
      </c>
      <c r="B7" s="122" t="s">
        <v>264</v>
      </c>
      <c r="C7" s="9">
        <v>858</v>
      </c>
      <c r="D7" s="9"/>
      <c r="E7" s="10"/>
      <c r="F7" s="11">
        <f>SUM(C7,D7)</f>
        <v>858</v>
      </c>
      <c r="G7" s="41">
        <v>2210</v>
      </c>
      <c r="H7" s="9">
        <v>107.2</v>
      </c>
      <c r="I7" s="13" t="s">
        <v>265</v>
      </c>
      <c r="J7" s="9"/>
      <c r="K7" s="12"/>
    </row>
    <row r="8" spans="1:16" ht="47.25" x14ac:dyDescent="0.25">
      <c r="A8" s="7"/>
      <c r="B8" s="8"/>
      <c r="C8" s="9"/>
      <c r="D8" s="9"/>
      <c r="E8" s="10"/>
      <c r="F8" s="11">
        <f t="shared" ref="F8:F50" si="0">SUM(C8,D8)</f>
        <v>0</v>
      </c>
      <c r="G8" s="41">
        <v>2220</v>
      </c>
      <c r="H8" s="9">
        <v>112.4</v>
      </c>
      <c r="I8" s="13" t="s">
        <v>266</v>
      </c>
      <c r="J8" s="9"/>
      <c r="K8" s="12"/>
    </row>
    <row r="9" spans="1:16" ht="31.5" x14ac:dyDescent="0.25">
      <c r="A9" s="7"/>
      <c r="B9" s="8"/>
      <c r="C9" s="9"/>
      <c r="D9" s="9"/>
      <c r="E9" s="10"/>
      <c r="F9" s="11">
        <f t="shared" si="0"/>
        <v>0</v>
      </c>
      <c r="G9" s="41">
        <v>2230</v>
      </c>
      <c r="H9" s="9">
        <v>12.5</v>
      </c>
      <c r="I9" s="13" t="s">
        <v>267</v>
      </c>
      <c r="J9" s="9"/>
      <c r="K9" s="12"/>
    </row>
    <row r="10" spans="1:16" ht="141.75" x14ac:dyDescent="0.25">
      <c r="A10" s="7"/>
      <c r="B10" s="8"/>
      <c r="C10" s="9"/>
      <c r="D10" s="9"/>
      <c r="E10" s="10"/>
      <c r="F10" s="11">
        <f t="shared" si="0"/>
        <v>0</v>
      </c>
      <c r="G10" s="41">
        <v>2240</v>
      </c>
      <c r="H10" s="9">
        <v>33.299999999999997</v>
      </c>
      <c r="I10" s="13" t="s">
        <v>268</v>
      </c>
      <c r="J10" s="9"/>
      <c r="K10" s="12"/>
    </row>
    <row r="11" spans="1:16" ht="31.5" x14ac:dyDescent="0.25">
      <c r="A11" s="7"/>
      <c r="B11" s="8"/>
      <c r="C11" s="9"/>
      <c r="D11" s="9"/>
      <c r="E11" s="10"/>
      <c r="F11" s="11">
        <f t="shared" si="0"/>
        <v>0</v>
      </c>
      <c r="G11" s="41">
        <v>2282</v>
      </c>
      <c r="H11" s="9">
        <v>3.5</v>
      </c>
      <c r="I11" s="13" t="s">
        <v>269</v>
      </c>
      <c r="J11" s="9"/>
      <c r="K11" s="12"/>
    </row>
    <row r="12" spans="1:16" ht="15.75" x14ac:dyDescent="0.25">
      <c r="A12" s="7"/>
      <c r="B12" s="8"/>
      <c r="C12" s="9"/>
      <c r="D12" s="9"/>
      <c r="E12" s="10"/>
      <c r="F12" s="11">
        <f t="shared" si="0"/>
        <v>0</v>
      </c>
      <c r="G12" s="41">
        <v>3110</v>
      </c>
      <c r="H12" s="9">
        <v>251.4</v>
      </c>
      <c r="I12" s="10" t="s">
        <v>270</v>
      </c>
      <c r="J12" s="9"/>
      <c r="K12" s="12"/>
    </row>
    <row r="13" spans="1:16" ht="47.25" x14ac:dyDescent="0.25">
      <c r="A13" s="7"/>
      <c r="B13" s="8"/>
      <c r="C13" s="9"/>
      <c r="D13" s="9"/>
      <c r="E13" s="10"/>
      <c r="F13" s="11">
        <f t="shared" si="0"/>
        <v>0</v>
      </c>
      <c r="G13" s="41">
        <v>3210</v>
      </c>
      <c r="H13" s="9">
        <v>7.1</v>
      </c>
      <c r="I13" s="10" t="s">
        <v>271</v>
      </c>
      <c r="J13" s="9"/>
      <c r="K13" s="12"/>
    </row>
    <row r="14" spans="1:16" ht="15.75" x14ac:dyDescent="0.25">
      <c r="A14" s="7"/>
      <c r="B14" s="8"/>
      <c r="C14" s="9"/>
      <c r="D14" s="9"/>
      <c r="E14" s="10"/>
      <c r="F14" s="11">
        <f t="shared" si="0"/>
        <v>0</v>
      </c>
      <c r="G14" s="8"/>
      <c r="H14" s="9"/>
      <c r="I14" s="10"/>
      <c r="J14" s="9"/>
      <c r="K14" s="12"/>
    </row>
    <row r="15" spans="1:16" ht="15.75" x14ac:dyDescent="0.25">
      <c r="A15" s="14"/>
      <c r="B15" s="8"/>
      <c r="C15" s="9"/>
      <c r="D15" s="9"/>
      <c r="E15" s="10"/>
      <c r="F15" s="11">
        <f t="shared" si="0"/>
        <v>0</v>
      </c>
      <c r="G15" s="8"/>
      <c r="H15" s="9"/>
      <c r="I15" s="10"/>
      <c r="J15" s="9"/>
      <c r="K15" s="12"/>
    </row>
    <row r="16" spans="1:16" ht="15" customHeight="1" x14ac:dyDescent="0.25">
      <c r="A16" s="14"/>
      <c r="B16" s="8"/>
      <c r="C16" s="9"/>
      <c r="D16" s="9"/>
      <c r="E16" s="10"/>
      <c r="F16" s="11">
        <f t="shared" si="0"/>
        <v>0</v>
      </c>
      <c r="G16" s="8"/>
      <c r="H16" s="9"/>
      <c r="I16" s="10"/>
      <c r="J16" s="9"/>
      <c r="K16" s="12"/>
    </row>
    <row r="17" spans="1:11" ht="15.75" x14ac:dyDescent="0.25">
      <c r="A17" s="7"/>
      <c r="B17" s="8"/>
      <c r="C17" s="9"/>
      <c r="D17" s="9"/>
      <c r="E17" s="10"/>
      <c r="F17" s="11">
        <f t="shared" si="0"/>
        <v>0</v>
      </c>
      <c r="G17" s="8"/>
      <c r="H17" s="9"/>
      <c r="I17" s="10"/>
      <c r="J17" s="9"/>
      <c r="K17" s="12"/>
    </row>
    <row r="18" spans="1:11" ht="15.75" x14ac:dyDescent="0.25">
      <c r="A18" s="7"/>
      <c r="B18" s="8"/>
      <c r="C18" s="9"/>
      <c r="D18" s="9"/>
      <c r="E18" s="10"/>
      <c r="F18" s="11">
        <f t="shared" si="0"/>
        <v>0</v>
      </c>
      <c r="G18" s="8"/>
      <c r="H18" s="9"/>
      <c r="I18" s="10"/>
      <c r="J18" s="9"/>
      <c r="K18" s="12"/>
    </row>
    <row r="19" spans="1:11" ht="15.75" x14ac:dyDescent="0.25">
      <c r="A19" s="7"/>
      <c r="B19" s="8"/>
      <c r="C19" s="9"/>
      <c r="D19" s="9"/>
      <c r="E19" s="10"/>
      <c r="F19" s="11">
        <f t="shared" si="0"/>
        <v>0</v>
      </c>
      <c r="G19" s="8"/>
      <c r="H19" s="9"/>
      <c r="I19" s="10"/>
      <c r="J19" s="9"/>
      <c r="K19" s="12"/>
    </row>
    <row r="20" spans="1:11" ht="15.75" x14ac:dyDescent="0.25">
      <c r="A20" s="7"/>
      <c r="B20" s="8"/>
      <c r="C20" s="9"/>
      <c r="D20" s="9"/>
      <c r="E20" s="10"/>
      <c r="F20" s="11">
        <f t="shared" si="0"/>
        <v>0</v>
      </c>
      <c r="G20" s="8"/>
      <c r="H20" s="9"/>
      <c r="I20" s="10"/>
      <c r="J20" s="9"/>
      <c r="K20" s="12"/>
    </row>
    <row r="21" spans="1:11" ht="15.75" x14ac:dyDescent="0.25">
      <c r="A21" s="7"/>
      <c r="B21" s="8"/>
      <c r="C21" s="9"/>
      <c r="D21" s="9"/>
      <c r="E21" s="10"/>
      <c r="F21" s="11">
        <f t="shared" si="0"/>
        <v>0</v>
      </c>
      <c r="G21" s="8"/>
      <c r="H21" s="9"/>
      <c r="I21" s="10"/>
      <c r="J21" s="9"/>
      <c r="K21" s="12"/>
    </row>
    <row r="22" spans="1:11" ht="15.75" x14ac:dyDescent="0.25">
      <c r="A22" s="7"/>
      <c r="B22" s="8"/>
      <c r="C22" s="9"/>
      <c r="D22" s="9"/>
      <c r="E22" s="10"/>
      <c r="F22" s="11">
        <f t="shared" si="0"/>
        <v>0</v>
      </c>
      <c r="G22" s="8"/>
      <c r="H22" s="9"/>
      <c r="I22" s="10"/>
      <c r="J22" s="9"/>
      <c r="K22" s="12"/>
    </row>
    <row r="23" spans="1:11" ht="15.75" x14ac:dyDescent="0.25">
      <c r="A23" s="7"/>
      <c r="B23" s="8"/>
      <c r="C23" s="9"/>
      <c r="D23" s="9"/>
      <c r="E23" s="10"/>
      <c r="F23" s="11">
        <f t="shared" si="0"/>
        <v>0</v>
      </c>
      <c r="G23" s="8"/>
      <c r="H23" s="9"/>
      <c r="I23" s="10"/>
      <c r="J23" s="9"/>
      <c r="K23" s="12"/>
    </row>
    <row r="24" spans="1:11" ht="15.75" x14ac:dyDescent="0.25">
      <c r="A24" s="7"/>
      <c r="B24" s="8"/>
      <c r="C24" s="9"/>
      <c r="D24" s="9" t="s">
        <v>128</v>
      </c>
      <c r="E24" s="10"/>
      <c r="F24" s="11">
        <f t="shared" si="0"/>
        <v>0</v>
      </c>
      <c r="G24" s="8"/>
      <c r="H24" s="9"/>
      <c r="I24" s="10"/>
      <c r="J24" s="9"/>
      <c r="K24" s="12"/>
    </row>
    <row r="25" spans="1:11" ht="15.75" x14ac:dyDescent="0.25">
      <c r="A25" s="14"/>
      <c r="B25" s="8"/>
      <c r="C25" s="9"/>
      <c r="D25" s="9"/>
      <c r="E25" s="10"/>
      <c r="F25" s="11">
        <f t="shared" si="0"/>
        <v>0</v>
      </c>
      <c r="G25" s="8"/>
      <c r="H25" s="9"/>
      <c r="I25" s="10"/>
      <c r="J25" s="9"/>
      <c r="K25" s="12"/>
    </row>
    <row r="26" spans="1:11" ht="15.75" x14ac:dyDescent="0.25">
      <c r="A26" s="14"/>
      <c r="B26" s="8"/>
      <c r="C26" s="9"/>
      <c r="D26" s="9"/>
      <c r="E26" s="10"/>
      <c r="F26" s="11">
        <f t="shared" si="0"/>
        <v>0</v>
      </c>
      <c r="G26" s="8"/>
      <c r="H26" s="9"/>
      <c r="I26" s="10"/>
      <c r="J26" s="9"/>
      <c r="K26" s="12"/>
    </row>
    <row r="27" spans="1:11" ht="15.75" x14ac:dyDescent="0.25">
      <c r="A27" s="7"/>
      <c r="B27" s="8"/>
      <c r="C27" s="9"/>
      <c r="D27" s="9"/>
      <c r="E27" s="10"/>
      <c r="F27" s="11">
        <f t="shared" si="0"/>
        <v>0</v>
      </c>
      <c r="G27" s="8"/>
      <c r="H27" s="9"/>
      <c r="I27" s="10"/>
      <c r="J27" s="9"/>
      <c r="K27" s="12"/>
    </row>
    <row r="28" spans="1:11" ht="15.75" x14ac:dyDescent="0.25">
      <c r="A28" s="7"/>
      <c r="B28" s="8"/>
      <c r="C28" s="9"/>
      <c r="D28" s="9"/>
      <c r="E28" s="10"/>
      <c r="F28" s="11">
        <f t="shared" si="0"/>
        <v>0</v>
      </c>
      <c r="G28" s="8"/>
      <c r="H28" s="9"/>
      <c r="I28" s="10"/>
      <c r="J28" s="9"/>
      <c r="K28" s="12"/>
    </row>
    <row r="29" spans="1:11" ht="15.75" x14ac:dyDescent="0.25">
      <c r="A29" s="7"/>
      <c r="B29" s="8"/>
      <c r="C29" s="9"/>
      <c r="D29" s="9"/>
      <c r="E29" s="10"/>
      <c r="F29" s="11">
        <f t="shared" si="0"/>
        <v>0</v>
      </c>
      <c r="G29" s="8"/>
      <c r="H29" s="9"/>
      <c r="I29" s="10"/>
      <c r="J29" s="9"/>
      <c r="K29" s="12"/>
    </row>
    <row r="30" spans="1:11" ht="15.75" x14ac:dyDescent="0.25">
      <c r="A30" s="7"/>
      <c r="B30" s="8"/>
      <c r="C30" s="9"/>
      <c r="D30" s="9"/>
      <c r="E30" s="10"/>
      <c r="F30" s="11">
        <f t="shared" si="0"/>
        <v>0</v>
      </c>
      <c r="G30" s="8"/>
      <c r="H30" s="9"/>
      <c r="I30" s="10"/>
      <c r="J30" s="9"/>
      <c r="K30" s="12"/>
    </row>
    <row r="31" spans="1:11" ht="15.75" x14ac:dyDescent="0.25">
      <c r="A31" s="7"/>
      <c r="B31" s="8"/>
      <c r="C31" s="9"/>
      <c r="D31" s="9"/>
      <c r="E31" s="10"/>
      <c r="F31" s="11">
        <f t="shared" si="0"/>
        <v>0</v>
      </c>
      <c r="G31" s="8"/>
      <c r="H31" s="9"/>
      <c r="I31" s="10"/>
      <c r="J31" s="9"/>
      <c r="K31" s="12"/>
    </row>
    <row r="32" spans="1:11" ht="15.75" x14ac:dyDescent="0.25">
      <c r="A32" s="7"/>
      <c r="B32" s="8"/>
      <c r="C32" s="9"/>
      <c r="D32" s="9"/>
      <c r="E32" s="10"/>
      <c r="F32" s="11">
        <f t="shared" si="0"/>
        <v>0</v>
      </c>
      <c r="G32" s="8"/>
      <c r="H32" s="9"/>
      <c r="I32" s="10"/>
      <c r="J32" s="9"/>
      <c r="K32" s="12"/>
    </row>
    <row r="33" spans="1:11" ht="15.75" x14ac:dyDescent="0.25">
      <c r="A33" s="7"/>
      <c r="B33" s="8"/>
      <c r="C33" s="9"/>
      <c r="D33" s="9"/>
      <c r="E33" s="10"/>
      <c r="F33" s="11">
        <f t="shared" si="0"/>
        <v>0</v>
      </c>
      <c r="G33" s="8"/>
      <c r="H33" s="9"/>
      <c r="I33" s="10"/>
      <c r="J33" s="9"/>
      <c r="K33" s="12"/>
    </row>
    <row r="34" spans="1:11" ht="15.75" x14ac:dyDescent="0.25">
      <c r="A34" s="7"/>
      <c r="B34" s="8"/>
      <c r="C34" s="9"/>
      <c r="D34" s="9"/>
      <c r="E34" s="10"/>
      <c r="F34" s="11">
        <f t="shared" si="0"/>
        <v>0</v>
      </c>
      <c r="G34" s="8"/>
      <c r="H34" s="9"/>
      <c r="I34" s="10"/>
      <c r="J34" s="9"/>
      <c r="K34" s="12"/>
    </row>
    <row r="35" spans="1:11" ht="15.75" x14ac:dyDescent="0.25">
      <c r="A35" s="14"/>
      <c r="B35" s="8"/>
      <c r="C35" s="9"/>
      <c r="D35" s="9"/>
      <c r="E35" s="10"/>
      <c r="F35" s="11">
        <f t="shared" si="0"/>
        <v>0</v>
      </c>
      <c r="G35" s="8"/>
      <c r="H35" s="9"/>
      <c r="I35" s="10"/>
      <c r="J35" s="9"/>
      <c r="K35" s="12"/>
    </row>
    <row r="36" spans="1:11" ht="15.75" x14ac:dyDescent="0.25">
      <c r="A36" s="14"/>
      <c r="B36" s="8"/>
      <c r="C36" s="9"/>
      <c r="D36" s="9"/>
      <c r="E36" s="10"/>
      <c r="F36" s="11">
        <f t="shared" si="0"/>
        <v>0</v>
      </c>
      <c r="G36" s="8"/>
      <c r="H36" s="9"/>
      <c r="I36" s="10"/>
      <c r="J36" s="9"/>
      <c r="K36" s="12"/>
    </row>
    <row r="37" spans="1:11" ht="15.75" x14ac:dyDescent="0.25">
      <c r="A37" s="7"/>
      <c r="B37" s="8"/>
      <c r="C37" s="9"/>
      <c r="D37" s="9"/>
      <c r="E37" s="10"/>
      <c r="F37" s="11">
        <f t="shared" si="0"/>
        <v>0</v>
      </c>
      <c r="G37" s="8"/>
      <c r="H37" s="9"/>
      <c r="I37" s="10"/>
      <c r="J37" s="9"/>
      <c r="K37" s="12"/>
    </row>
    <row r="38" spans="1:11" ht="15.75" x14ac:dyDescent="0.25">
      <c r="A38" s="7"/>
      <c r="B38" s="8"/>
      <c r="C38" s="9"/>
      <c r="D38" s="9"/>
      <c r="E38" s="10"/>
      <c r="F38" s="11">
        <f t="shared" si="0"/>
        <v>0</v>
      </c>
      <c r="G38" s="8"/>
      <c r="H38" s="9"/>
      <c r="I38" s="10"/>
      <c r="J38" s="9"/>
      <c r="K38" s="12"/>
    </row>
    <row r="39" spans="1:11" ht="15.75" x14ac:dyDescent="0.25">
      <c r="A39" s="7"/>
      <c r="B39" s="8"/>
      <c r="C39" s="9"/>
      <c r="D39" s="9"/>
      <c r="E39" s="10"/>
      <c r="F39" s="11">
        <f t="shared" si="0"/>
        <v>0</v>
      </c>
      <c r="G39" s="8"/>
      <c r="H39" s="9"/>
      <c r="I39" s="10"/>
      <c r="J39" s="9"/>
      <c r="K39" s="12"/>
    </row>
    <row r="40" spans="1:11" ht="15.75" x14ac:dyDescent="0.25">
      <c r="A40" s="7"/>
      <c r="B40" s="8"/>
      <c r="C40" s="9"/>
      <c r="D40" s="9"/>
      <c r="E40" s="10"/>
      <c r="F40" s="11">
        <f t="shared" si="0"/>
        <v>0</v>
      </c>
      <c r="G40" s="8"/>
      <c r="H40" s="9"/>
      <c r="I40" s="10"/>
      <c r="J40" s="9"/>
      <c r="K40" s="12"/>
    </row>
    <row r="41" spans="1:11" ht="15.75" x14ac:dyDescent="0.25">
      <c r="A41" s="7"/>
      <c r="B41" s="8"/>
      <c r="C41" s="9"/>
      <c r="D41" s="9"/>
      <c r="E41" s="10"/>
      <c r="F41" s="11">
        <f t="shared" si="0"/>
        <v>0</v>
      </c>
      <c r="G41" s="8"/>
      <c r="H41" s="9"/>
      <c r="I41" s="10"/>
      <c r="J41" s="9"/>
      <c r="K41" s="12"/>
    </row>
    <row r="42" spans="1:11" ht="15.75" x14ac:dyDescent="0.25">
      <c r="A42" s="7"/>
      <c r="B42" s="8"/>
      <c r="C42" s="9"/>
      <c r="D42" s="9"/>
      <c r="E42" s="10"/>
      <c r="F42" s="11">
        <f t="shared" si="0"/>
        <v>0</v>
      </c>
      <c r="G42" s="8"/>
      <c r="H42" s="9"/>
      <c r="I42" s="10"/>
      <c r="J42" s="9"/>
      <c r="K42" s="12"/>
    </row>
    <row r="43" spans="1:11" ht="15.75" x14ac:dyDescent="0.25">
      <c r="A43" s="7"/>
      <c r="B43" s="8"/>
      <c r="C43" s="9"/>
      <c r="D43" s="9"/>
      <c r="E43" s="10"/>
      <c r="F43" s="11">
        <f t="shared" si="0"/>
        <v>0</v>
      </c>
      <c r="G43" s="8"/>
      <c r="H43" s="9"/>
      <c r="I43" s="10"/>
      <c r="J43" s="9"/>
      <c r="K43" s="12"/>
    </row>
    <row r="44" spans="1:11" ht="15.75" x14ac:dyDescent="0.25">
      <c r="A44" s="7"/>
      <c r="B44" s="8"/>
      <c r="C44" s="9"/>
      <c r="D44" s="9"/>
      <c r="E44" s="10"/>
      <c r="F44" s="11">
        <f t="shared" si="0"/>
        <v>0</v>
      </c>
      <c r="G44" s="8"/>
      <c r="H44" s="9"/>
      <c r="I44" s="10"/>
      <c r="J44" s="9"/>
      <c r="K44" s="12"/>
    </row>
    <row r="45" spans="1:11" ht="15.75" x14ac:dyDescent="0.25">
      <c r="A45" s="14"/>
      <c r="B45" s="8"/>
      <c r="C45" s="9"/>
      <c r="D45" s="9"/>
      <c r="E45" s="10"/>
      <c r="F45" s="11">
        <f t="shared" si="0"/>
        <v>0</v>
      </c>
      <c r="G45" s="8"/>
      <c r="H45" s="9"/>
      <c r="I45" s="10"/>
      <c r="J45" s="9"/>
      <c r="K45" s="12"/>
    </row>
    <row r="46" spans="1:11" ht="15.75" x14ac:dyDescent="0.25">
      <c r="A46" s="14"/>
      <c r="B46" s="8"/>
      <c r="C46" s="9"/>
      <c r="D46" s="9"/>
      <c r="E46" s="10"/>
      <c r="F46" s="11">
        <f t="shared" si="0"/>
        <v>0</v>
      </c>
      <c r="G46" s="8"/>
      <c r="H46" s="9"/>
      <c r="I46" s="10"/>
      <c r="J46" s="9"/>
      <c r="K46" s="12"/>
    </row>
    <row r="47" spans="1:11" ht="15.75" x14ac:dyDescent="0.25">
      <c r="A47" s="15"/>
      <c r="B47" s="16"/>
      <c r="C47" s="17"/>
      <c r="D47" s="17"/>
      <c r="E47" s="18"/>
      <c r="F47" s="11">
        <f t="shared" si="0"/>
        <v>0</v>
      </c>
      <c r="G47" s="16"/>
      <c r="H47" s="17"/>
      <c r="I47" s="18"/>
      <c r="J47" s="17"/>
      <c r="K47" s="12"/>
    </row>
    <row r="48" spans="1:11" ht="15.75" x14ac:dyDescent="0.25">
      <c r="A48" s="15"/>
      <c r="B48" s="16"/>
      <c r="C48" s="17"/>
      <c r="D48" s="17"/>
      <c r="E48" s="18"/>
      <c r="F48" s="11">
        <f t="shared" si="0"/>
        <v>0</v>
      </c>
      <c r="G48" s="16"/>
      <c r="H48" s="17"/>
      <c r="I48" s="18"/>
      <c r="J48" s="17"/>
      <c r="K48" s="12"/>
    </row>
    <row r="49" spans="1:11" ht="15.75" x14ac:dyDescent="0.25">
      <c r="A49" s="15"/>
      <c r="B49" s="16"/>
      <c r="C49" s="17"/>
      <c r="D49" s="17"/>
      <c r="E49" s="18"/>
      <c r="F49" s="11">
        <f t="shared" si="0"/>
        <v>0</v>
      </c>
      <c r="G49" s="16"/>
      <c r="H49" s="17"/>
      <c r="I49" s="18"/>
      <c r="J49" s="17"/>
      <c r="K49" s="12"/>
    </row>
    <row r="50" spans="1:11" ht="15.75" x14ac:dyDescent="0.25">
      <c r="A50" s="16"/>
      <c r="B50" s="19" t="s">
        <v>20</v>
      </c>
      <c r="C50" s="20">
        <f>SUM(C7:C49)</f>
        <v>858</v>
      </c>
      <c r="D50" s="20">
        <f>SUM(D7:D49)</f>
        <v>0</v>
      </c>
      <c r="E50" s="21"/>
      <c r="F50" s="22">
        <f t="shared" si="0"/>
        <v>858</v>
      </c>
      <c r="G50" s="23"/>
      <c r="H50" s="20">
        <f>SUM(H7:H49)</f>
        <v>527.40000000000009</v>
      </c>
      <c r="I50" s="21"/>
      <c r="J50" s="20">
        <f>SUM(J7:J49)</f>
        <v>0</v>
      </c>
      <c r="K50" s="24">
        <f>C50-H50</f>
        <v>330.59999999999991</v>
      </c>
    </row>
    <row r="51" spans="1:11" x14ac:dyDescent="0.25">
      <c r="C51" s="52"/>
      <c r="K51" s="49"/>
    </row>
    <row r="53" spans="1:11" ht="15.75" x14ac:dyDescent="0.25">
      <c r="B53" s="25" t="s">
        <v>21</v>
      </c>
      <c r="F53" s="26"/>
      <c r="G53" s="161" t="s">
        <v>272</v>
      </c>
      <c r="H53" s="162"/>
    </row>
    <row r="54" spans="1:11" x14ac:dyDescent="0.25">
      <c r="B54" s="25"/>
      <c r="F54" s="27" t="s">
        <v>22</v>
      </c>
      <c r="G54" s="123"/>
      <c r="H54" s="123"/>
    </row>
    <row r="55" spans="1:11" ht="15.75" x14ac:dyDescent="0.25">
      <c r="B55" s="25" t="s">
        <v>23</v>
      </c>
      <c r="F55" s="26"/>
      <c r="G55" s="161" t="s">
        <v>273</v>
      </c>
      <c r="H55" s="162"/>
    </row>
    <row r="56" spans="1:11" x14ac:dyDescent="0.25">
      <c r="F56" s="27" t="s">
        <v>22</v>
      </c>
      <c r="G56" s="28"/>
      <c r="H56" s="2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3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J1" s="124" t="s">
        <v>274</v>
      </c>
      <c r="K1" s="1"/>
      <c r="L1" s="1"/>
      <c r="M1" s="135"/>
      <c r="N1" s="135"/>
      <c r="O1" s="135"/>
      <c r="P1" s="124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J2" s="125" t="s">
        <v>275</v>
      </c>
      <c r="K2" s="4"/>
      <c r="L2" s="4"/>
      <c r="M2" s="136"/>
      <c r="N2" s="136"/>
      <c r="O2" s="136"/>
      <c r="P2" s="136"/>
    </row>
    <row r="3" spans="1:16" ht="61.5" customHeight="1" x14ac:dyDescent="0.25">
      <c r="A3" s="2"/>
      <c r="B3" s="137" t="s">
        <v>276</v>
      </c>
      <c r="C3" s="138"/>
      <c r="D3" s="138"/>
      <c r="E3" s="138"/>
      <c r="F3" s="138"/>
      <c r="G3" s="138"/>
      <c r="H3" s="138"/>
      <c r="I3" s="138"/>
      <c r="J3" s="138"/>
      <c r="K3" s="2"/>
    </row>
    <row r="4" spans="1:16" ht="31.5" customHeight="1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6" ht="33" customHeight="1" x14ac:dyDescent="0.25">
      <c r="A5" s="140" t="s">
        <v>4</v>
      </c>
      <c r="B5" s="140" t="s">
        <v>5</v>
      </c>
      <c r="C5" s="141" t="s">
        <v>6</v>
      </c>
      <c r="D5" s="141"/>
      <c r="E5" s="141"/>
      <c r="F5" s="141" t="s">
        <v>7</v>
      </c>
      <c r="G5" s="141" t="s">
        <v>8</v>
      </c>
      <c r="H5" s="141"/>
      <c r="I5" s="141"/>
      <c r="J5" s="141"/>
      <c r="K5" s="142" t="s">
        <v>9</v>
      </c>
    </row>
    <row r="6" spans="1:16" ht="158.25" customHeight="1" x14ac:dyDescent="0.25">
      <c r="A6" s="140"/>
      <c r="B6" s="140"/>
      <c r="C6" s="5" t="s">
        <v>10</v>
      </c>
      <c r="D6" s="5" t="s">
        <v>11</v>
      </c>
      <c r="E6" s="5" t="s">
        <v>12</v>
      </c>
      <c r="F6" s="141"/>
      <c r="G6" s="6" t="s">
        <v>13</v>
      </c>
      <c r="H6" s="5" t="s">
        <v>14</v>
      </c>
      <c r="I6" s="5" t="s">
        <v>15</v>
      </c>
      <c r="J6" s="5" t="s">
        <v>14</v>
      </c>
      <c r="K6" s="142"/>
    </row>
    <row r="7" spans="1:16" ht="15.75" x14ac:dyDescent="0.25">
      <c r="A7" s="7" t="s">
        <v>198</v>
      </c>
      <c r="B7" s="8" t="s">
        <v>277</v>
      </c>
      <c r="C7" s="32" t="s">
        <v>240</v>
      </c>
      <c r="D7" s="32">
        <v>13.87</v>
      </c>
      <c r="E7" s="126" t="s">
        <v>278</v>
      </c>
      <c r="F7" s="127">
        <f>SUM(C7,D7)</f>
        <v>13.87</v>
      </c>
      <c r="G7" s="128"/>
      <c r="H7" s="129"/>
      <c r="I7" s="126" t="s">
        <v>278</v>
      </c>
      <c r="J7" s="32">
        <v>13.87</v>
      </c>
      <c r="K7" s="130"/>
    </row>
    <row r="8" spans="1:16" ht="15.75" x14ac:dyDescent="0.25">
      <c r="A8" s="7"/>
      <c r="B8" s="8"/>
      <c r="C8" s="32" t="s">
        <v>240</v>
      </c>
      <c r="D8" s="32">
        <v>22</v>
      </c>
      <c r="E8" s="126" t="s">
        <v>279</v>
      </c>
      <c r="F8" s="127">
        <f>SUM(C8,D8)</f>
        <v>22</v>
      </c>
      <c r="G8" s="128"/>
      <c r="H8" s="129"/>
      <c r="I8" s="126" t="s">
        <v>279</v>
      </c>
      <c r="J8" s="32">
        <v>22</v>
      </c>
      <c r="K8" s="130"/>
    </row>
    <row r="9" spans="1:16" ht="15.75" x14ac:dyDescent="0.25">
      <c r="A9" s="7" t="s">
        <v>201</v>
      </c>
      <c r="B9" s="8" t="s">
        <v>280</v>
      </c>
      <c r="C9" s="32" t="s">
        <v>240</v>
      </c>
      <c r="D9" s="32">
        <v>170</v>
      </c>
      <c r="E9" s="126" t="s">
        <v>278</v>
      </c>
      <c r="F9" s="127">
        <f t="shared" ref="F9:F14" si="0">SUM(C9,D9)</f>
        <v>170</v>
      </c>
      <c r="G9" s="128"/>
      <c r="H9" s="129"/>
      <c r="I9" s="126" t="s">
        <v>278</v>
      </c>
      <c r="J9" s="32">
        <v>170</v>
      </c>
      <c r="K9" s="130"/>
    </row>
    <row r="10" spans="1:16" ht="15.75" x14ac:dyDescent="0.25">
      <c r="A10" s="7" t="s">
        <v>210</v>
      </c>
      <c r="B10" s="8" t="s">
        <v>281</v>
      </c>
      <c r="C10" s="32" t="s">
        <v>240</v>
      </c>
      <c r="D10" s="32">
        <v>152</v>
      </c>
      <c r="E10" s="126" t="s">
        <v>279</v>
      </c>
      <c r="F10" s="127">
        <f t="shared" si="0"/>
        <v>152</v>
      </c>
      <c r="G10" s="128"/>
      <c r="H10" s="129"/>
      <c r="I10" s="126" t="s">
        <v>279</v>
      </c>
      <c r="J10" s="32">
        <v>152</v>
      </c>
      <c r="K10" s="130"/>
    </row>
    <row r="11" spans="1:16" ht="31.5" x14ac:dyDescent="0.25">
      <c r="A11" s="7"/>
      <c r="B11" s="8"/>
      <c r="C11" s="32" t="s">
        <v>240</v>
      </c>
      <c r="D11" s="32">
        <v>25</v>
      </c>
      <c r="E11" s="126" t="s">
        <v>207</v>
      </c>
      <c r="F11" s="131">
        <f t="shared" si="0"/>
        <v>25</v>
      </c>
      <c r="G11" s="128"/>
      <c r="H11" s="129"/>
      <c r="I11" s="126" t="s">
        <v>207</v>
      </c>
      <c r="J11" s="32">
        <v>25</v>
      </c>
      <c r="K11" s="130"/>
    </row>
    <row r="12" spans="1:16" ht="31.5" x14ac:dyDescent="0.25">
      <c r="A12" s="7" t="s">
        <v>239</v>
      </c>
      <c r="B12" s="35" t="s">
        <v>280</v>
      </c>
      <c r="C12" s="32" t="s">
        <v>240</v>
      </c>
      <c r="D12" s="32">
        <v>28.1</v>
      </c>
      <c r="E12" s="126" t="s">
        <v>282</v>
      </c>
      <c r="F12" s="127">
        <f t="shared" si="0"/>
        <v>28.1</v>
      </c>
      <c r="G12" s="128"/>
      <c r="H12" s="129"/>
      <c r="I12" s="126" t="s">
        <v>282</v>
      </c>
      <c r="J12" s="32">
        <v>28.1</v>
      </c>
      <c r="K12" s="130"/>
    </row>
    <row r="13" spans="1:16" ht="31.5" x14ac:dyDescent="0.25">
      <c r="A13" s="7" t="s">
        <v>283</v>
      </c>
      <c r="B13" s="35" t="s">
        <v>284</v>
      </c>
      <c r="C13" s="32" t="s">
        <v>240</v>
      </c>
      <c r="D13" s="32">
        <v>7.8</v>
      </c>
      <c r="E13" s="126" t="s">
        <v>207</v>
      </c>
      <c r="F13" s="131">
        <f t="shared" si="0"/>
        <v>7.8</v>
      </c>
      <c r="G13" s="128"/>
      <c r="H13" s="129"/>
      <c r="I13" s="126" t="s">
        <v>207</v>
      </c>
      <c r="J13" s="32">
        <v>7.8</v>
      </c>
      <c r="K13" s="130"/>
    </row>
    <row r="14" spans="1:16" ht="15.75" x14ac:dyDescent="0.25">
      <c r="A14" s="16"/>
      <c r="B14" s="19" t="s">
        <v>20</v>
      </c>
      <c r="C14" s="20">
        <f>SUM(C7:C13)</f>
        <v>0</v>
      </c>
      <c r="D14" s="20">
        <f>SUM(D7:D13)</f>
        <v>418.77000000000004</v>
      </c>
      <c r="E14" s="132"/>
      <c r="F14" s="22">
        <f t="shared" si="0"/>
        <v>418.77000000000004</v>
      </c>
      <c r="G14" s="23"/>
      <c r="H14" s="20">
        <f>SUM(H7:H13)</f>
        <v>0</v>
      </c>
      <c r="I14" s="21"/>
      <c r="J14" s="20">
        <f>SUM(J7:J13)</f>
        <v>418.77000000000004</v>
      </c>
      <c r="K14" s="24">
        <f>C14-H14</f>
        <v>0</v>
      </c>
    </row>
    <row r="17" spans="2:8" ht="15.75" x14ac:dyDescent="0.25">
      <c r="B17" s="25" t="s">
        <v>255</v>
      </c>
      <c r="F17" s="26"/>
      <c r="G17" s="133" t="s">
        <v>285</v>
      </c>
      <c r="H17" s="134"/>
    </row>
    <row r="18" spans="2:8" x14ac:dyDescent="0.25">
      <c r="B18" s="25"/>
      <c r="F18" s="27" t="s">
        <v>22</v>
      </c>
      <c r="G18" s="28"/>
      <c r="H18" s="28"/>
    </row>
    <row r="19" spans="2:8" ht="15.75" x14ac:dyDescent="0.25">
      <c r="B19" s="25" t="s">
        <v>23</v>
      </c>
      <c r="F19" s="26"/>
      <c r="G19" s="133" t="s">
        <v>286</v>
      </c>
      <c r="H19" s="134"/>
    </row>
    <row r="20" spans="2:8" x14ac:dyDescent="0.25">
      <c r="F20" s="27" t="s">
        <v>22</v>
      </c>
      <c r="G20" s="28"/>
      <c r="H20" s="28"/>
    </row>
  </sheetData>
  <mergeCells count="12">
    <mergeCell ref="G17:H17"/>
    <mergeCell ref="G19:H19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9" orientation="landscape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zoomScale="80" zoomScaleNormal="80" workbookViewId="0">
      <selection activeCell="U30" sqref="U30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35" t="s">
        <v>0</v>
      </c>
      <c r="N1" s="135"/>
      <c r="O1" s="135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36" t="s">
        <v>287</v>
      </c>
      <c r="N2" s="136"/>
      <c r="O2" s="136"/>
      <c r="P2" s="136"/>
    </row>
    <row r="3" spans="1:16" ht="61.5" customHeight="1" x14ac:dyDescent="0.25">
      <c r="A3" s="2"/>
      <c r="B3" s="137" t="s">
        <v>288</v>
      </c>
      <c r="C3" s="138"/>
      <c r="D3" s="138"/>
      <c r="E3" s="138"/>
      <c r="F3" s="138"/>
      <c r="G3" s="138"/>
      <c r="H3" s="138"/>
      <c r="I3" s="138"/>
      <c r="J3" s="138"/>
      <c r="K3" s="2"/>
    </row>
    <row r="4" spans="1:16" ht="31.5" customHeight="1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6" ht="33" customHeight="1" x14ac:dyDescent="0.25">
      <c r="A5" s="140" t="s">
        <v>4</v>
      </c>
      <c r="B5" s="140" t="s">
        <v>5</v>
      </c>
      <c r="C5" s="141" t="s">
        <v>6</v>
      </c>
      <c r="D5" s="141"/>
      <c r="E5" s="141"/>
      <c r="F5" s="141" t="s">
        <v>7</v>
      </c>
      <c r="G5" s="141" t="s">
        <v>8</v>
      </c>
      <c r="H5" s="141"/>
      <c r="I5" s="141"/>
      <c r="J5" s="141"/>
      <c r="K5" s="142" t="s">
        <v>9</v>
      </c>
    </row>
    <row r="6" spans="1:16" ht="158.25" customHeight="1" x14ac:dyDescent="0.25">
      <c r="A6" s="140"/>
      <c r="B6" s="140"/>
      <c r="C6" s="5" t="s">
        <v>10</v>
      </c>
      <c r="D6" s="5" t="s">
        <v>11</v>
      </c>
      <c r="E6" s="5" t="s">
        <v>12</v>
      </c>
      <c r="F6" s="141"/>
      <c r="G6" s="6" t="s">
        <v>13</v>
      </c>
      <c r="H6" s="5" t="s">
        <v>14</v>
      </c>
      <c r="I6" s="5" t="s">
        <v>15</v>
      </c>
      <c r="J6" s="5" t="s">
        <v>14</v>
      </c>
      <c r="K6" s="142"/>
    </row>
    <row r="7" spans="1:16" ht="15.75" x14ac:dyDescent="0.25">
      <c r="A7" s="7">
        <v>1</v>
      </c>
      <c r="B7" s="8" t="s">
        <v>58</v>
      </c>
      <c r="C7" s="9">
        <v>1761.6</v>
      </c>
      <c r="D7" s="9"/>
      <c r="E7" s="10"/>
      <c r="F7" s="11">
        <f>SUM(C7,D7)</f>
        <v>1761.6</v>
      </c>
      <c r="G7" s="8">
        <v>2210</v>
      </c>
      <c r="H7" s="9">
        <v>360.64</v>
      </c>
      <c r="I7" s="13"/>
      <c r="J7" s="9"/>
      <c r="K7" s="12"/>
    </row>
    <row r="8" spans="1:16" ht="15.75" x14ac:dyDescent="0.25">
      <c r="A8" s="7"/>
      <c r="B8" s="8"/>
      <c r="C8" s="9"/>
      <c r="D8" s="9"/>
      <c r="E8" s="10"/>
      <c r="F8" s="11">
        <f t="shared" ref="F8:F50" si="0">SUM(C8,D8)</f>
        <v>0</v>
      </c>
      <c r="G8" s="8">
        <v>2220</v>
      </c>
      <c r="H8" s="9">
        <v>10.5</v>
      </c>
      <c r="I8" s="13"/>
      <c r="J8" s="9"/>
      <c r="K8" s="12"/>
    </row>
    <row r="9" spans="1:16" ht="15.75" x14ac:dyDescent="0.25">
      <c r="A9" s="7"/>
      <c r="B9" s="8"/>
      <c r="C9" s="9"/>
      <c r="D9" s="9"/>
      <c r="E9" s="10"/>
      <c r="F9" s="11">
        <f t="shared" si="0"/>
        <v>0</v>
      </c>
      <c r="G9" s="8">
        <v>2230</v>
      </c>
      <c r="H9" s="9">
        <v>246.38</v>
      </c>
      <c r="I9" s="13"/>
      <c r="J9" s="9"/>
      <c r="K9" s="12"/>
    </row>
    <row r="10" spans="1:16" ht="15.75" x14ac:dyDescent="0.25">
      <c r="A10" s="7"/>
      <c r="B10" s="8"/>
      <c r="C10" s="9"/>
      <c r="D10" s="9"/>
      <c r="E10" s="10"/>
      <c r="F10" s="11">
        <f t="shared" si="0"/>
        <v>0</v>
      </c>
      <c r="G10" s="8">
        <v>2240</v>
      </c>
      <c r="H10" s="9">
        <v>196.09</v>
      </c>
      <c r="I10" s="13"/>
      <c r="J10" s="9"/>
      <c r="K10" s="12"/>
    </row>
    <row r="11" spans="1:16" ht="15.75" x14ac:dyDescent="0.25">
      <c r="A11" s="7"/>
      <c r="B11" s="8"/>
      <c r="C11" s="9"/>
      <c r="D11" s="9"/>
      <c r="E11" s="10"/>
      <c r="F11" s="11">
        <f t="shared" si="0"/>
        <v>0</v>
      </c>
      <c r="G11" s="8">
        <v>3132</v>
      </c>
      <c r="H11" s="9">
        <v>947.99</v>
      </c>
      <c r="I11" s="13"/>
      <c r="J11" s="9"/>
      <c r="K11" s="12"/>
    </row>
    <row r="12" spans="1:16" ht="15.75" x14ac:dyDescent="0.25">
      <c r="A12" s="7"/>
      <c r="B12" s="8"/>
      <c r="C12" s="9"/>
      <c r="D12" s="9"/>
      <c r="E12" s="10"/>
      <c r="F12" s="11">
        <f t="shared" si="0"/>
        <v>0</v>
      </c>
      <c r="G12" s="14"/>
      <c r="H12" s="9"/>
      <c r="I12" s="10"/>
      <c r="J12" s="9"/>
      <c r="K12" s="12"/>
    </row>
    <row r="13" spans="1:16" ht="15.75" x14ac:dyDescent="0.25">
      <c r="A13" s="7"/>
      <c r="B13" s="8"/>
      <c r="C13" s="9"/>
      <c r="D13" s="9"/>
      <c r="E13" s="10"/>
      <c r="F13" s="11">
        <f t="shared" si="0"/>
        <v>0</v>
      </c>
      <c r="G13" s="14"/>
      <c r="H13" s="9"/>
      <c r="I13" s="10"/>
      <c r="J13" s="9"/>
      <c r="K13" s="12"/>
    </row>
    <row r="14" spans="1:16" ht="15.75" x14ac:dyDescent="0.25">
      <c r="A14" s="7"/>
      <c r="B14" s="8"/>
      <c r="C14" s="9"/>
      <c r="D14" s="9"/>
      <c r="E14" s="10"/>
      <c r="F14" s="11">
        <f t="shared" si="0"/>
        <v>0</v>
      </c>
      <c r="G14" s="8"/>
      <c r="H14" s="9"/>
      <c r="I14" s="10"/>
      <c r="J14" s="9"/>
      <c r="K14" s="12"/>
    </row>
    <row r="15" spans="1:16" ht="15.75" x14ac:dyDescent="0.25">
      <c r="A15" s="14"/>
      <c r="B15" s="8"/>
      <c r="C15" s="9"/>
      <c r="D15" s="9"/>
      <c r="E15" s="10"/>
      <c r="F15" s="11">
        <f t="shared" si="0"/>
        <v>0</v>
      </c>
      <c r="G15" s="8"/>
      <c r="H15" s="9"/>
      <c r="I15" s="10"/>
      <c r="J15" s="9"/>
      <c r="K15" s="12"/>
    </row>
    <row r="16" spans="1:16" ht="15" customHeight="1" x14ac:dyDescent="0.25">
      <c r="A16" s="14"/>
      <c r="B16" s="8"/>
      <c r="C16" s="9"/>
      <c r="D16" s="9"/>
      <c r="E16" s="10"/>
      <c r="F16" s="11">
        <f t="shared" si="0"/>
        <v>0</v>
      </c>
      <c r="G16" s="8"/>
      <c r="H16" s="9"/>
      <c r="I16" s="10"/>
      <c r="J16" s="9"/>
      <c r="K16" s="12"/>
    </row>
    <row r="17" spans="1:11" ht="15.75" x14ac:dyDescent="0.25">
      <c r="A17" s="7"/>
      <c r="B17" s="8"/>
      <c r="C17" s="9"/>
      <c r="D17" s="9"/>
      <c r="E17" s="10"/>
      <c r="F17" s="11">
        <f t="shared" si="0"/>
        <v>0</v>
      </c>
      <c r="G17" s="8"/>
      <c r="H17" s="9"/>
      <c r="I17" s="10"/>
      <c r="J17" s="9"/>
      <c r="K17" s="12"/>
    </row>
    <row r="18" spans="1:11" ht="15.75" x14ac:dyDescent="0.25">
      <c r="A18" s="7"/>
      <c r="B18" s="8"/>
      <c r="C18" s="9"/>
      <c r="D18" s="9"/>
      <c r="E18" s="10"/>
      <c r="F18" s="11">
        <f t="shared" si="0"/>
        <v>0</v>
      </c>
      <c r="G18" s="8"/>
      <c r="H18" s="9"/>
      <c r="I18" s="10"/>
      <c r="J18" s="9"/>
      <c r="K18" s="12"/>
    </row>
    <row r="19" spans="1:11" ht="15.75" x14ac:dyDescent="0.25">
      <c r="A19" s="7"/>
      <c r="B19" s="8"/>
      <c r="C19" s="9"/>
      <c r="D19" s="9"/>
      <c r="E19" s="10"/>
      <c r="F19" s="11">
        <f t="shared" si="0"/>
        <v>0</v>
      </c>
      <c r="G19" s="8"/>
      <c r="H19" s="9"/>
      <c r="I19" s="10"/>
      <c r="J19" s="9"/>
      <c r="K19" s="12"/>
    </row>
    <row r="20" spans="1:11" ht="15.75" x14ac:dyDescent="0.25">
      <c r="A20" s="7"/>
      <c r="B20" s="8"/>
      <c r="C20" s="9"/>
      <c r="D20" s="9"/>
      <c r="E20" s="10"/>
      <c r="F20" s="11">
        <f t="shared" si="0"/>
        <v>0</v>
      </c>
      <c r="G20" s="8"/>
      <c r="H20" s="9"/>
      <c r="I20" s="10"/>
      <c r="J20" s="9"/>
      <c r="K20" s="12"/>
    </row>
    <row r="21" spans="1:11" ht="15.75" x14ac:dyDescent="0.25">
      <c r="A21" s="7"/>
      <c r="B21" s="8"/>
      <c r="C21" s="9"/>
      <c r="D21" s="9"/>
      <c r="E21" s="10"/>
      <c r="F21" s="11">
        <f t="shared" si="0"/>
        <v>0</v>
      </c>
      <c r="G21" s="8"/>
      <c r="H21" s="9"/>
      <c r="I21" s="10"/>
      <c r="J21" s="9"/>
      <c r="K21" s="12"/>
    </row>
    <row r="22" spans="1:11" ht="15.75" x14ac:dyDescent="0.25">
      <c r="A22" s="7"/>
      <c r="B22" s="8"/>
      <c r="C22" s="9"/>
      <c r="D22" s="9"/>
      <c r="E22" s="10"/>
      <c r="F22" s="11">
        <f t="shared" si="0"/>
        <v>0</v>
      </c>
      <c r="G22" s="8"/>
      <c r="H22" s="9"/>
      <c r="I22" s="10"/>
      <c r="J22" s="9"/>
      <c r="K22" s="12"/>
    </row>
    <row r="23" spans="1:11" ht="15.75" x14ac:dyDescent="0.25">
      <c r="A23" s="7"/>
      <c r="B23" s="8"/>
      <c r="C23" s="9"/>
      <c r="D23" s="9"/>
      <c r="E23" s="10"/>
      <c r="F23" s="11">
        <f t="shared" si="0"/>
        <v>0</v>
      </c>
      <c r="G23" s="8"/>
      <c r="H23" s="9"/>
      <c r="I23" s="10"/>
      <c r="J23" s="9"/>
      <c r="K23" s="12"/>
    </row>
    <row r="24" spans="1:11" ht="15.75" x14ac:dyDescent="0.25">
      <c r="A24" s="7"/>
      <c r="B24" s="8"/>
      <c r="C24" s="9"/>
      <c r="D24" s="9"/>
      <c r="E24" s="10"/>
      <c r="F24" s="11">
        <f t="shared" si="0"/>
        <v>0</v>
      </c>
      <c r="G24" s="8"/>
      <c r="H24" s="9"/>
      <c r="I24" s="10"/>
      <c r="J24" s="9"/>
      <c r="K24" s="12"/>
    </row>
    <row r="25" spans="1:11" ht="15.75" x14ac:dyDescent="0.25">
      <c r="A25" s="14"/>
      <c r="B25" s="8"/>
      <c r="C25" s="9"/>
      <c r="D25" s="9"/>
      <c r="E25" s="10"/>
      <c r="F25" s="11">
        <f t="shared" si="0"/>
        <v>0</v>
      </c>
      <c r="G25" s="8"/>
      <c r="H25" s="9"/>
      <c r="I25" s="10"/>
      <c r="J25" s="9"/>
      <c r="K25" s="12"/>
    </row>
    <row r="26" spans="1:11" ht="15.75" x14ac:dyDescent="0.25">
      <c r="A26" s="14"/>
      <c r="B26" s="8"/>
      <c r="C26" s="9"/>
      <c r="D26" s="9"/>
      <c r="E26" s="10"/>
      <c r="F26" s="11">
        <f t="shared" si="0"/>
        <v>0</v>
      </c>
      <c r="G26" s="8"/>
      <c r="H26" s="9"/>
      <c r="I26" s="10"/>
      <c r="J26" s="9"/>
      <c r="K26" s="12"/>
    </row>
    <row r="27" spans="1:11" ht="15.75" x14ac:dyDescent="0.25">
      <c r="A27" s="7"/>
      <c r="B27" s="8"/>
      <c r="C27" s="9"/>
      <c r="D27" s="9"/>
      <c r="E27" s="10"/>
      <c r="F27" s="11">
        <f t="shared" si="0"/>
        <v>0</v>
      </c>
      <c r="G27" s="8"/>
      <c r="H27" s="9"/>
      <c r="I27" s="10"/>
      <c r="J27" s="9"/>
      <c r="K27" s="12"/>
    </row>
    <row r="28" spans="1:11" ht="15.75" x14ac:dyDescent="0.25">
      <c r="A28" s="7"/>
      <c r="B28" s="8"/>
      <c r="C28" s="9"/>
      <c r="D28" s="9"/>
      <c r="E28" s="10"/>
      <c r="F28" s="11">
        <f t="shared" si="0"/>
        <v>0</v>
      </c>
      <c r="G28" s="8"/>
      <c r="H28" s="9"/>
      <c r="I28" s="10"/>
      <c r="J28" s="9"/>
      <c r="K28" s="12"/>
    </row>
    <row r="29" spans="1:11" ht="15.75" x14ac:dyDescent="0.25">
      <c r="A29" s="7"/>
      <c r="B29" s="8"/>
      <c r="C29" s="9"/>
      <c r="D29" s="9"/>
      <c r="E29" s="10"/>
      <c r="F29" s="11">
        <f t="shared" si="0"/>
        <v>0</v>
      </c>
      <c r="G29" s="8"/>
      <c r="H29" s="9"/>
      <c r="I29" s="10"/>
      <c r="J29" s="9"/>
      <c r="K29" s="12"/>
    </row>
    <row r="30" spans="1:11" ht="15.75" x14ac:dyDescent="0.25">
      <c r="A30" s="7"/>
      <c r="B30" s="8"/>
      <c r="C30" s="9"/>
      <c r="D30" s="9"/>
      <c r="E30" s="10"/>
      <c r="F30" s="11">
        <f t="shared" si="0"/>
        <v>0</v>
      </c>
      <c r="G30" s="8"/>
      <c r="H30" s="9"/>
      <c r="I30" s="10"/>
      <c r="J30" s="9"/>
      <c r="K30" s="12"/>
    </row>
    <row r="31" spans="1:11" ht="15.75" x14ac:dyDescent="0.25">
      <c r="A31" s="7"/>
      <c r="B31" s="8"/>
      <c r="C31" s="9"/>
      <c r="D31" s="9"/>
      <c r="E31" s="10"/>
      <c r="F31" s="11">
        <f t="shared" si="0"/>
        <v>0</v>
      </c>
      <c r="G31" s="8"/>
      <c r="H31" s="9"/>
      <c r="I31" s="10"/>
      <c r="J31" s="9"/>
      <c r="K31" s="12"/>
    </row>
    <row r="32" spans="1:11" ht="15.75" x14ac:dyDescent="0.25">
      <c r="A32" s="7"/>
      <c r="B32" s="8"/>
      <c r="C32" s="9"/>
      <c r="D32" s="9"/>
      <c r="E32" s="10"/>
      <c r="F32" s="11">
        <f t="shared" si="0"/>
        <v>0</v>
      </c>
      <c r="G32" s="8"/>
      <c r="H32" s="9"/>
      <c r="I32" s="10"/>
      <c r="J32" s="9"/>
      <c r="K32" s="12"/>
    </row>
    <row r="33" spans="1:11" ht="15.75" x14ac:dyDescent="0.25">
      <c r="A33" s="7"/>
      <c r="B33" s="8"/>
      <c r="C33" s="9"/>
      <c r="D33" s="9"/>
      <c r="E33" s="10"/>
      <c r="F33" s="11">
        <f t="shared" si="0"/>
        <v>0</v>
      </c>
      <c r="G33" s="8"/>
      <c r="H33" s="9"/>
      <c r="I33" s="10"/>
      <c r="J33" s="9"/>
      <c r="K33" s="12"/>
    </row>
    <row r="34" spans="1:11" ht="15.75" x14ac:dyDescent="0.25">
      <c r="A34" s="7"/>
      <c r="B34" s="8"/>
      <c r="C34" s="9"/>
      <c r="D34" s="9"/>
      <c r="E34" s="10"/>
      <c r="F34" s="11">
        <f t="shared" si="0"/>
        <v>0</v>
      </c>
      <c r="G34" s="8"/>
      <c r="H34" s="9"/>
      <c r="I34" s="10"/>
      <c r="J34" s="9"/>
      <c r="K34" s="12"/>
    </row>
    <row r="35" spans="1:11" ht="15.75" x14ac:dyDescent="0.25">
      <c r="A35" s="14"/>
      <c r="B35" s="8"/>
      <c r="C35" s="9"/>
      <c r="D35" s="9"/>
      <c r="E35" s="10"/>
      <c r="F35" s="11">
        <f t="shared" si="0"/>
        <v>0</v>
      </c>
      <c r="G35" s="8"/>
      <c r="H35" s="9"/>
      <c r="I35" s="10"/>
      <c r="J35" s="9"/>
      <c r="K35" s="12"/>
    </row>
    <row r="36" spans="1:11" ht="15.75" x14ac:dyDescent="0.25">
      <c r="A36" s="14"/>
      <c r="B36" s="8"/>
      <c r="C36" s="9"/>
      <c r="D36" s="9"/>
      <c r="E36" s="10"/>
      <c r="F36" s="11">
        <f t="shared" si="0"/>
        <v>0</v>
      </c>
      <c r="G36" s="8"/>
      <c r="H36" s="9"/>
      <c r="I36" s="10"/>
      <c r="J36" s="9"/>
      <c r="K36" s="12"/>
    </row>
    <row r="37" spans="1:11" ht="15.75" x14ac:dyDescent="0.25">
      <c r="A37" s="7"/>
      <c r="B37" s="8"/>
      <c r="C37" s="9"/>
      <c r="D37" s="9"/>
      <c r="E37" s="10"/>
      <c r="F37" s="11">
        <f t="shared" si="0"/>
        <v>0</v>
      </c>
      <c r="G37" s="8"/>
      <c r="H37" s="9"/>
      <c r="I37" s="10"/>
      <c r="J37" s="9"/>
      <c r="K37" s="12"/>
    </row>
    <row r="38" spans="1:11" ht="15.75" x14ac:dyDescent="0.25">
      <c r="A38" s="7"/>
      <c r="B38" s="8"/>
      <c r="C38" s="9"/>
      <c r="D38" s="9"/>
      <c r="E38" s="10"/>
      <c r="F38" s="11">
        <f t="shared" si="0"/>
        <v>0</v>
      </c>
      <c r="G38" s="8"/>
      <c r="H38" s="9"/>
      <c r="I38" s="10"/>
      <c r="J38" s="9"/>
      <c r="K38" s="12"/>
    </row>
    <row r="39" spans="1:11" ht="15.75" x14ac:dyDescent="0.25">
      <c r="A39" s="7"/>
      <c r="B39" s="8"/>
      <c r="C39" s="9"/>
      <c r="D39" s="9"/>
      <c r="E39" s="10"/>
      <c r="F39" s="11">
        <f t="shared" si="0"/>
        <v>0</v>
      </c>
      <c r="G39" s="8"/>
      <c r="H39" s="9"/>
      <c r="I39" s="10"/>
      <c r="J39" s="9"/>
      <c r="K39" s="12"/>
    </row>
    <row r="40" spans="1:11" ht="15.75" x14ac:dyDescent="0.25">
      <c r="A40" s="7"/>
      <c r="B40" s="8"/>
      <c r="C40" s="9"/>
      <c r="D40" s="9"/>
      <c r="E40" s="10"/>
      <c r="F40" s="11">
        <f t="shared" si="0"/>
        <v>0</v>
      </c>
      <c r="G40" s="8"/>
      <c r="H40" s="9"/>
      <c r="I40" s="10"/>
      <c r="J40" s="9"/>
      <c r="K40" s="12"/>
    </row>
    <row r="41" spans="1:11" ht="15.75" x14ac:dyDescent="0.25">
      <c r="A41" s="7"/>
      <c r="B41" s="8"/>
      <c r="C41" s="9"/>
      <c r="D41" s="9"/>
      <c r="E41" s="10"/>
      <c r="F41" s="11">
        <f t="shared" si="0"/>
        <v>0</v>
      </c>
      <c r="G41" s="8"/>
      <c r="H41" s="9"/>
      <c r="I41" s="10"/>
      <c r="J41" s="9"/>
      <c r="K41" s="12"/>
    </row>
    <row r="42" spans="1:11" ht="15.75" x14ac:dyDescent="0.25">
      <c r="A42" s="7"/>
      <c r="B42" s="8"/>
      <c r="C42" s="9"/>
      <c r="D42" s="9"/>
      <c r="E42" s="10"/>
      <c r="F42" s="11">
        <f t="shared" si="0"/>
        <v>0</v>
      </c>
      <c r="G42" s="8"/>
      <c r="H42" s="9"/>
      <c r="I42" s="10"/>
      <c r="J42" s="9"/>
      <c r="K42" s="12"/>
    </row>
    <row r="43" spans="1:11" ht="15.75" x14ac:dyDescent="0.25">
      <c r="A43" s="7"/>
      <c r="B43" s="8"/>
      <c r="C43" s="9"/>
      <c r="D43" s="9"/>
      <c r="E43" s="10"/>
      <c r="F43" s="11">
        <f t="shared" si="0"/>
        <v>0</v>
      </c>
      <c r="G43" s="8"/>
      <c r="H43" s="9"/>
      <c r="I43" s="10"/>
      <c r="J43" s="9"/>
      <c r="K43" s="12"/>
    </row>
    <row r="44" spans="1:11" ht="15.75" x14ac:dyDescent="0.25">
      <c r="A44" s="7"/>
      <c r="B44" s="8"/>
      <c r="C44" s="9"/>
      <c r="D44" s="9"/>
      <c r="E44" s="10"/>
      <c r="F44" s="11">
        <f t="shared" si="0"/>
        <v>0</v>
      </c>
      <c r="G44" s="8"/>
      <c r="H44" s="9"/>
      <c r="I44" s="10"/>
      <c r="J44" s="9"/>
      <c r="K44" s="12"/>
    </row>
    <row r="45" spans="1:11" ht="15.75" x14ac:dyDescent="0.25">
      <c r="A45" s="14"/>
      <c r="B45" s="8"/>
      <c r="C45" s="9"/>
      <c r="D45" s="9"/>
      <c r="E45" s="10"/>
      <c r="F45" s="11">
        <f t="shared" si="0"/>
        <v>0</v>
      </c>
      <c r="G45" s="8"/>
      <c r="H45" s="9"/>
      <c r="I45" s="10"/>
      <c r="J45" s="9"/>
      <c r="K45" s="12"/>
    </row>
    <row r="46" spans="1:11" ht="15.75" x14ac:dyDescent="0.25">
      <c r="A46" s="14"/>
      <c r="B46" s="8"/>
      <c r="C46" s="9"/>
      <c r="D46" s="9"/>
      <c r="E46" s="10"/>
      <c r="F46" s="11">
        <f t="shared" si="0"/>
        <v>0</v>
      </c>
      <c r="G46" s="8"/>
      <c r="H46" s="9"/>
      <c r="I46" s="10"/>
      <c r="J46" s="9"/>
      <c r="K46" s="12"/>
    </row>
    <row r="47" spans="1:11" ht="15.75" x14ac:dyDescent="0.25">
      <c r="A47" s="15"/>
      <c r="B47" s="16"/>
      <c r="C47" s="17"/>
      <c r="D47" s="17"/>
      <c r="E47" s="18"/>
      <c r="F47" s="11">
        <f t="shared" si="0"/>
        <v>0</v>
      </c>
      <c r="G47" s="16"/>
      <c r="H47" s="17"/>
      <c r="I47" s="18"/>
      <c r="J47" s="17"/>
      <c r="K47" s="12"/>
    </row>
    <row r="48" spans="1:11" ht="15.75" x14ac:dyDescent="0.25">
      <c r="A48" s="15"/>
      <c r="B48" s="16"/>
      <c r="C48" s="17"/>
      <c r="D48" s="17"/>
      <c r="E48" s="18"/>
      <c r="F48" s="11">
        <f t="shared" si="0"/>
        <v>0</v>
      </c>
      <c r="G48" s="16"/>
      <c r="H48" s="17"/>
      <c r="I48" s="18"/>
      <c r="J48" s="17"/>
      <c r="K48" s="12"/>
    </row>
    <row r="49" spans="1:11" ht="15.75" x14ac:dyDescent="0.25">
      <c r="A49" s="15"/>
      <c r="B49" s="16"/>
      <c r="C49" s="17"/>
      <c r="D49" s="17"/>
      <c r="E49" s="18"/>
      <c r="F49" s="11">
        <f t="shared" si="0"/>
        <v>0</v>
      </c>
      <c r="G49" s="16"/>
      <c r="H49" s="17"/>
      <c r="I49" s="18"/>
      <c r="J49" s="17"/>
      <c r="K49" s="12"/>
    </row>
    <row r="50" spans="1:11" ht="15.75" x14ac:dyDescent="0.25">
      <c r="A50" s="16"/>
      <c r="B50" s="19" t="s">
        <v>20</v>
      </c>
      <c r="C50" s="20">
        <f>SUM(C7:C49)</f>
        <v>1761.6</v>
      </c>
      <c r="D50" s="20">
        <f>SUM(D7:D49)</f>
        <v>0</v>
      </c>
      <c r="E50" s="21"/>
      <c r="F50" s="22">
        <f t="shared" si="0"/>
        <v>1761.6</v>
      </c>
      <c r="G50" s="23"/>
      <c r="H50" s="20">
        <f>SUM(H7:H49)</f>
        <v>1761.6</v>
      </c>
      <c r="I50" s="21"/>
      <c r="J50" s="20">
        <f>SUM(J7:J49)</f>
        <v>0</v>
      </c>
      <c r="K50" s="24">
        <f>C50-H50</f>
        <v>0</v>
      </c>
    </row>
    <row r="53" spans="1:11" ht="15.75" x14ac:dyDescent="0.25">
      <c r="B53" s="25" t="s">
        <v>289</v>
      </c>
      <c r="F53" s="26"/>
      <c r="G53" s="133" t="s">
        <v>290</v>
      </c>
      <c r="H53" s="134"/>
    </row>
    <row r="54" spans="1:11" x14ac:dyDescent="0.25">
      <c r="B54" s="25"/>
      <c r="F54" s="27" t="s">
        <v>22</v>
      </c>
      <c r="G54" s="28"/>
      <c r="H54" s="28"/>
    </row>
    <row r="55" spans="1:11" ht="15.75" x14ac:dyDescent="0.25">
      <c r="B55" s="25" t="s">
        <v>23</v>
      </c>
      <c r="F55" s="26"/>
      <c r="G55" s="133" t="s">
        <v>291</v>
      </c>
      <c r="H55" s="134"/>
    </row>
    <row r="56" spans="1:11" x14ac:dyDescent="0.25">
      <c r="F56" s="27" t="s">
        <v>22</v>
      </c>
      <c r="G56" s="28"/>
      <c r="H56" s="2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80" zoomScaleNormal="80" workbookViewId="0">
      <selection activeCell="P6" sqref="P6"/>
    </sheetView>
  </sheetViews>
  <sheetFormatPr defaultRowHeight="15" x14ac:dyDescent="0.25"/>
  <cols>
    <col min="1" max="1" width="7.28515625" customWidth="1"/>
    <col min="2" max="2" width="30" customWidth="1"/>
    <col min="3" max="3" width="16.28515625" customWidth="1"/>
    <col min="4" max="4" width="13.5703125" customWidth="1"/>
    <col min="5" max="5" width="20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30" customWidth="1"/>
    <col min="259" max="259" width="16.28515625" customWidth="1"/>
    <col min="260" max="260" width="13.5703125" customWidth="1"/>
    <col min="261" max="261" width="20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30" customWidth="1"/>
    <col min="515" max="515" width="16.28515625" customWidth="1"/>
    <col min="516" max="516" width="13.5703125" customWidth="1"/>
    <col min="517" max="517" width="20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30" customWidth="1"/>
    <col min="771" max="771" width="16.28515625" customWidth="1"/>
    <col min="772" max="772" width="13.5703125" customWidth="1"/>
    <col min="773" max="773" width="20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30" customWidth="1"/>
    <col min="1027" max="1027" width="16.28515625" customWidth="1"/>
    <col min="1028" max="1028" width="13.5703125" customWidth="1"/>
    <col min="1029" max="1029" width="20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30" customWidth="1"/>
    <col min="1283" max="1283" width="16.28515625" customWidth="1"/>
    <col min="1284" max="1284" width="13.5703125" customWidth="1"/>
    <col min="1285" max="1285" width="20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30" customWidth="1"/>
    <col min="1539" max="1539" width="16.28515625" customWidth="1"/>
    <col min="1540" max="1540" width="13.5703125" customWidth="1"/>
    <col min="1541" max="1541" width="20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30" customWidth="1"/>
    <col min="1795" max="1795" width="16.28515625" customWidth="1"/>
    <col min="1796" max="1796" width="13.5703125" customWidth="1"/>
    <col min="1797" max="1797" width="20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30" customWidth="1"/>
    <col min="2051" max="2051" width="16.28515625" customWidth="1"/>
    <col min="2052" max="2052" width="13.5703125" customWidth="1"/>
    <col min="2053" max="2053" width="20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30" customWidth="1"/>
    <col min="2307" max="2307" width="16.28515625" customWidth="1"/>
    <col min="2308" max="2308" width="13.5703125" customWidth="1"/>
    <col min="2309" max="2309" width="20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30" customWidth="1"/>
    <col min="2563" max="2563" width="16.28515625" customWidth="1"/>
    <col min="2564" max="2564" width="13.5703125" customWidth="1"/>
    <col min="2565" max="2565" width="20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30" customWidth="1"/>
    <col min="2819" max="2819" width="16.28515625" customWidth="1"/>
    <col min="2820" max="2820" width="13.5703125" customWidth="1"/>
    <col min="2821" max="2821" width="20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30" customWidth="1"/>
    <col min="3075" max="3075" width="16.28515625" customWidth="1"/>
    <col min="3076" max="3076" width="13.5703125" customWidth="1"/>
    <col min="3077" max="3077" width="20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30" customWidth="1"/>
    <col min="3331" max="3331" width="16.28515625" customWidth="1"/>
    <col min="3332" max="3332" width="13.5703125" customWidth="1"/>
    <col min="3333" max="3333" width="20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30" customWidth="1"/>
    <col min="3587" max="3587" width="16.28515625" customWidth="1"/>
    <col min="3588" max="3588" width="13.5703125" customWidth="1"/>
    <col min="3589" max="3589" width="20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30" customWidth="1"/>
    <col min="3843" max="3843" width="16.28515625" customWidth="1"/>
    <col min="3844" max="3844" width="13.5703125" customWidth="1"/>
    <col min="3845" max="3845" width="20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30" customWidth="1"/>
    <col min="4099" max="4099" width="16.28515625" customWidth="1"/>
    <col min="4100" max="4100" width="13.5703125" customWidth="1"/>
    <col min="4101" max="4101" width="20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30" customWidth="1"/>
    <col min="4355" max="4355" width="16.28515625" customWidth="1"/>
    <col min="4356" max="4356" width="13.5703125" customWidth="1"/>
    <col min="4357" max="4357" width="20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30" customWidth="1"/>
    <col min="4611" max="4611" width="16.28515625" customWidth="1"/>
    <col min="4612" max="4612" width="13.5703125" customWidth="1"/>
    <col min="4613" max="4613" width="20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30" customWidth="1"/>
    <col min="4867" max="4867" width="16.28515625" customWidth="1"/>
    <col min="4868" max="4868" width="13.5703125" customWidth="1"/>
    <col min="4869" max="4869" width="20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30" customWidth="1"/>
    <col min="5123" max="5123" width="16.28515625" customWidth="1"/>
    <col min="5124" max="5124" width="13.5703125" customWidth="1"/>
    <col min="5125" max="5125" width="20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30" customWidth="1"/>
    <col min="5379" max="5379" width="16.28515625" customWidth="1"/>
    <col min="5380" max="5380" width="13.5703125" customWidth="1"/>
    <col min="5381" max="5381" width="20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30" customWidth="1"/>
    <col min="5635" max="5635" width="16.28515625" customWidth="1"/>
    <col min="5636" max="5636" width="13.5703125" customWidth="1"/>
    <col min="5637" max="5637" width="20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30" customWidth="1"/>
    <col min="5891" max="5891" width="16.28515625" customWidth="1"/>
    <col min="5892" max="5892" width="13.5703125" customWidth="1"/>
    <col min="5893" max="5893" width="20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30" customWidth="1"/>
    <col min="6147" max="6147" width="16.28515625" customWidth="1"/>
    <col min="6148" max="6148" width="13.5703125" customWidth="1"/>
    <col min="6149" max="6149" width="20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30" customWidth="1"/>
    <col min="6403" max="6403" width="16.28515625" customWidth="1"/>
    <col min="6404" max="6404" width="13.5703125" customWidth="1"/>
    <col min="6405" max="6405" width="20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30" customWidth="1"/>
    <col min="6659" max="6659" width="16.28515625" customWidth="1"/>
    <col min="6660" max="6660" width="13.5703125" customWidth="1"/>
    <col min="6661" max="6661" width="20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30" customWidth="1"/>
    <col min="6915" max="6915" width="16.28515625" customWidth="1"/>
    <col min="6916" max="6916" width="13.5703125" customWidth="1"/>
    <col min="6917" max="6917" width="20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30" customWidth="1"/>
    <col min="7171" max="7171" width="16.28515625" customWidth="1"/>
    <col min="7172" max="7172" width="13.5703125" customWidth="1"/>
    <col min="7173" max="7173" width="20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30" customWidth="1"/>
    <col min="7427" max="7427" width="16.28515625" customWidth="1"/>
    <col min="7428" max="7428" width="13.5703125" customWidth="1"/>
    <col min="7429" max="7429" width="20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30" customWidth="1"/>
    <col min="7683" max="7683" width="16.28515625" customWidth="1"/>
    <col min="7684" max="7684" width="13.5703125" customWidth="1"/>
    <col min="7685" max="7685" width="20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30" customWidth="1"/>
    <col min="7939" max="7939" width="16.28515625" customWidth="1"/>
    <col min="7940" max="7940" width="13.5703125" customWidth="1"/>
    <col min="7941" max="7941" width="20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30" customWidth="1"/>
    <col min="8195" max="8195" width="16.28515625" customWidth="1"/>
    <col min="8196" max="8196" width="13.5703125" customWidth="1"/>
    <col min="8197" max="8197" width="20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30" customWidth="1"/>
    <col min="8451" max="8451" width="16.28515625" customWidth="1"/>
    <col min="8452" max="8452" width="13.5703125" customWidth="1"/>
    <col min="8453" max="8453" width="20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30" customWidth="1"/>
    <col min="8707" max="8707" width="16.28515625" customWidth="1"/>
    <col min="8708" max="8708" width="13.5703125" customWidth="1"/>
    <col min="8709" max="8709" width="20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30" customWidth="1"/>
    <col min="8963" max="8963" width="16.28515625" customWidth="1"/>
    <col min="8964" max="8964" width="13.5703125" customWidth="1"/>
    <col min="8965" max="8965" width="20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30" customWidth="1"/>
    <col min="9219" max="9219" width="16.28515625" customWidth="1"/>
    <col min="9220" max="9220" width="13.5703125" customWidth="1"/>
    <col min="9221" max="9221" width="20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30" customWidth="1"/>
    <col min="9475" max="9475" width="16.28515625" customWidth="1"/>
    <col min="9476" max="9476" width="13.5703125" customWidth="1"/>
    <col min="9477" max="9477" width="20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30" customWidth="1"/>
    <col min="9731" max="9731" width="16.28515625" customWidth="1"/>
    <col min="9732" max="9732" width="13.5703125" customWidth="1"/>
    <col min="9733" max="9733" width="20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30" customWidth="1"/>
    <col min="9987" max="9987" width="16.28515625" customWidth="1"/>
    <col min="9988" max="9988" width="13.5703125" customWidth="1"/>
    <col min="9989" max="9989" width="20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30" customWidth="1"/>
    <col min="10243" max="10243" width="16.28515625" customWidth="1"/>
    <col min="10244" max="10244" width="13.5703125" customWidth="1"/>
    <col min="10245" max="10245" width="20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30" customWidth="1"/>
    <col min="10499" max="10499" width="16.28515625" customWidth="1"/>
    <col min="10500" max="10500" width="13.5703125" customWidth="1"/>
    <col min="10501" max="10501" width="20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30" customWidth="1"/>
    <col min="10755" max="10755" width="16.28515625" customWidth="1"/>
    <col min="10756" max="10756" width="13.5703125" customWidth="1"/>
    <col min="10757" max="10757" width="20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30" customWidth="1"/>
    <col min="11011" max="11011" width="16.28515625" customWidth="1"/>
    <col min="11012" max="11012" width="13.5703125" customWidth="1"/>
    <col min="11013" max="11013" width="20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30" customWidth="1"/>
    <col min="11267" max="11267" width="16.28515625" customWidth="1"/>
    <col min="11268" max="11268" width="13.5703125" customWidth="1"/>
    <col min="11269" max="11269" width="20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30" customWidth="1"/>
    <col min="11523" max="11523" width="16.28515625" customWidth="1"/>
    <col min="11524" max="11524" width="13.5703125" customWidth="1"/>
    <col min="11525" max="11525" width="20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30" customWidth="1"/>
    <col min="11779" max="11779" width="16.28515625" customWidth="1"/>
    <col min="11780" max="11780" width="13.5703125" customWidth="1"/>
    <col min="11781" max="11781" width="20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30" customWidth="1"/>
    <col min="12035" max="12035" width="16.28515625" customWidth="1"/>
    <col min="12036" max="12036" width="13.5703125" customWidth="1"/>
    <col min="12037" max="12037" width="20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30" customWidth="1"/>
    <col min="12291" max="12291" width="16.28515625" customWidth="1"/>
    <col min="12292" max="12292" width="13.5703125" customWidth="1"/>
    <col min="12293" max="12293" width="20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30" customWidth="1"/>
    <col min="12547" max="12547" width="16.28515625" customWidth="1"/>
    <col min="12548" max="12548" width="13.5703125" customWidth="1"/>
    <col min="12549" max="12549" width="20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30" customWidth="1"/>
    <col min="12803" max="12803" width="16.28515625" customWidth="1"/>
    <col min="12804" max="12804" width="13.5703125" customWidth="1"/>
    <col min="12805" max="12805" width="20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30" customWidth="1"/>
    <col min="13059" max="13059" width="16.28515625" customWidth="1"/>
    <col min="13060" max="13060" width="13.5703125" customWidth="1"/>
    <col min="13061" max="13061" width="20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30" customWidth="1"/>
    <col min="13315" max="13315" width="16.28515625" customWidth="1"/>
    <col min="13316" max="13316" width="13.5703125" customWidth="1"/>
    <col min="13317" max="13317" width="20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30" customWidth="1"/>
    <col min="13571" max="13571" width="16.28515625" customWidth="1"/>
    <col min="13572" max="13572" width="13.5703125" customWidth="1"/>
    <col min="13573" max="13573" width="20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30" customWidth="1"/>
    <col min="13827" max="13827" width="16.28515625" customWidth="1"/>
    <col min="13828" max="13828" width="13.5703125" customWidth="1"/>
    <col min="13829" max="13829" width="20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30" customWidth="1"/>
    <col min="14083" max="14083" width="16.28515625" customWidth="1"/>
    <col min="14084" max="14084" width="13.5703125" customWidth="1"/>
    <col min="14085" max="14085" width="20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30" customWidth="1"/>
    <col min="14339" max="14339" width="16.28515625" customWidth="1"/>
    <col min="14340" max="14340" width="13.5703125" customWidth="1"/>
    <col min="14341" max="14341" width="20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30" customWidth="1"/>
    <col min="14595" max="14595" width="16.28515625" customWidth="1"/>
    <col min="14596" max="14596" width="13.5703125" customWidth="1"/>
    <col min="14597" max="14597" width="20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30" customWidth="1"/>
    <col min="14851" max="14851" width="16.28515625" customWidth="1"/>
    <col min="14852" max="14852" width="13.5703125" customWidth="1"/>
    <col min="14853" max="14853" width="20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30" customWidth="1"/>
    <col min="15107" max="15107" width="16.28515625" customWidth="1"/>
    <col min="15108" max="15108" width="13.5703125" customWidth="1"/>
    <col min="15109" max="15109" width="20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30" customWidth="1"/>
    <col min="15363" max="15363" width="16.28515625" customWidth="1"/>
    <col min="15364" max="15364" width="13.5703125" customWidth="1"/>
    <col min="15365" max="15365" width="20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30" customWidth="1"/>
    <col min="15619" max="15619" width="16.28515625" customWidth="1"/>
    <col min="15620" max="15620" width="13.5703125" customWidth="1"/>
    <col min="15621" max="15621" width="20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30" customWidth="1"/>
    <col min="15875" max="15875" width="16.28515625" customWidth="1"/>
    <col min="15876" max="15876" width="13.5703125" customWidth="1"/>
    <col min="15877" max="15877" width="20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30" customWidth="1"/>
    <col min="16131" max="16131" width="16.28515625" customWidth="1"/>
    <col min="16132" max="16132" width="13.5703125" customWidth="1"/>
    <col min="16133" max="16133" width="20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J1" s="29" t="s">
        <v>24</v>
      </c>
      <c r="K1" s="29"/>
      <c r="L1" s="29"/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J2" s="30" t="s">
        <v>25</v>
      </c>
      <c r="K2" s="30"/>
      <c r="L2" s="30"/>
      <c r="M2" s="30"/>
    </row>
    <row r="3" spans="1:13" ht="98.25" customHeight="1" x14ac:dyDescent="0.25">
      <c r="A3" s="137" t="s">
        <v>46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3" ht="31.5" customHeight="1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3" ht="33" customHeight="1" x14ac:dyDescent="0.25">
      <c r="A5" s="140" t="s">
        <v>4</v>
      </c>
      <c r="B5" s="140" t="s">
        <v>5</v>
      </c>
      <c r="C5" s="141" t="s">
        <v>6</v>
      </c>
      <c r="D5" s="141"/>
      <c r="E5" s="141"/>
      <c r="F5" s="141" t="s">
        <v>7</v>
      </c>
      <c r="G5" s="141" t="s">
        <v>8</v>
      </c>
      <c r="H5" s="141"/>
      <c r="I5" s="141"/>
      <c r="J5" s="141"/>
      <c r="K5" s="142" t="s">
        <v>9</v>
      </c>
    </row>
    <row r="6" spans="1:13" ht="158.25" customHeight="1" x14ac:dyDescent="0.25">
      <c r="A6" s="140"/>
      <c r="B6" s="140"/>
      <c r="C6" s="5" t="s">
        <v>10</v>
      </c>
      <c r="D6" s="5" t="s">
        <v>11</v>
      </c>
      <c r="E6" s="5" t="s">
        <v>12</v>
      </c>
      <c r="F6" s="141"/>
      <c r="G6" s="6" t="s">
        <v>13</v>
      </c>
      <c r="H6" s="5" t="s">
        <v>14</v>
      </c>
      <c r="I6" s="5" t="s">
        <v>15</v>
      </c>
      <c r="J6" s="5" t="s">
        <v>14</v>
      </c>
      <c r="K6" s="142"/>
    </row>
    <row r="7" spans="1:13" ht="33.75" customHeight="1" x14ac:dyDescent="0.25">
      <c r="A7" s="7">
        <v>1</v>
      </c>
      <c r="B7" s="31" t="s">
        <v>26</v>
      </c>
      <c r="C7" s="9"/>
      <c r="D7" s="32">
        <f>10.14</f>
        <v>10.14</v>
      </c>
      <c r="E7" s="33" t="s">
        <v>27</v>
      </c>
      <c r="F7" s="34">
        <f>SUM(C7,D7)</f>
        <v>10.14</v>
      </c>
      <c r="G7" s="35"/>
      <c r="H7" s="32"/>
      <c r="I7" s="33" t="s">
        <v>27</v>
      </c>
      <c r="J7" s="32">
        <f>10.14</f>
        <v>10.14</v>
      </c>
      <c r="K7" s="12"/>
    </row>
    <row r="8" spans="1:13" ht="15.75" x14ac:dyDescent="0.25">
      <c r="A8" s="7"/>
      <c r="B8" s="36"/>
      <c r="C8" s="9"/>
      <c r="D8" s="32"/>
      <c r="E8" s="33"/>
      <c r="F8" s="34"/>
      <c r="G8" s="35"/>
      <c r="H8" s="32"/>
      <c r="I8" s="33"/>
      <c r="J8" s="32"/>
      <c r="K8" s="12"/>
    </row>
    <row r="9" spans="1:13" ht="40.5" customHeight="1" x14ac:dyDescent="0.25">
      <c r="A9" s="7">
        <v>2</v>
      </c>
      <c r="B9" s="31" t="s">
        <v>28</v>
      </c>
      <c r="C9" s="9"/>
      <c r="D9" s="32">
        <v>0.92</v>
      </c>
      <c r="E9" s="33" t="s">
        <v>29</v>
      </c>
      <c r="F9" s="34">
        <f>SUM(C9,D9)</f>
        <v>0.92</v>
      </c>
      <c r="G9" s="35"/>
      <c r="H9" s="32"/>
      <c r="I9" s="33" t="s">
        <v>29</v>
      </c>
      <c r="J9" s="32">
        <v>0.92</v>
      </c>
      <c r="K9" s="12"/>
    </row>
    <row r="10" spans="1:13" ht="25.5" customHeight="1" x14ac:dyDescent="0.25">
      <c r="A10" s="7"/>
      <c r="B10" s="36"/>
      <c r="C10" s="9"/>
      <c r="D10" s="32"/>
      <c r="E10" s="33"/>
      <c r="F10" s="34"/>
      <c r="G10" s="35"/>
      <c r="H10" s="32"/>
      <c r="I10" s="33"/>
      <c r="J10" s="32"/>
      <c r="K10" s="12"/>
    </row>
    <row r="11" spans="1:13" ht="65.25" customHeight="1" x14ac:dyDescent="0.25">
      <c r="A11" s="7">
        <v>3</v>
      </c>
      <c r="B11" s="31" t="s">
        <v>30</v>
      </c>
      <c r="C11" s="9"/>
      <c r="D11" s="32">
        <v>16.25</v>
      </c>
      <c r="E11" s="33" t="s">
        <v>31</v>
      </c>
      <c r="F11" s="34">
        <f t="shared" ref="F11:F50" si="0">SUM(C11,D11)</f>
        <v>16.25</v>
      </c>
      <c r="G11" s="35"/>
      <c r="H11" s="32"/>
      <c r="I11" s="33" t="s">
        <v>31</v>
      </c>
      <c r="J11" s="32">
        <v>16.25</v>
      </c>
      <c r="K11" s="12"/>
    </row>
    <row r="12" spans="1:13" ht="135" x14ac:dyDescent="0.25">
      <c r="A12" s="7">
        <v>4</v>
      </c>
      <c r="B12" s="31" t="s">
        <v>32</v>
      </c>
      <c r="C12" s="9"/>
      <c r="D12" s="32">
        <v>13.864000000000001</v>
      </c>
      <c r="E12" s="33" t="s">
        <v>33</v>
      </c>
      <c r="F12" s="34">
        <f t="shared" si="0"/>
        <v>13.864000000000001</v>
      </c>
      <c r="G12" s="14"/>
      <c r="H12" s="32"/>
      <c r="I12" s="33" t="s">
        <v>34</v>
      </c>
      <c r="J12" s="32">
        <v>13.864000000000001</v>
      </c>
      <c r="K12" s="12"/>
    </row>
    <row r="13" spans="1:13" ht="125.25" customHeight="1" x14ac:dyDescent="0.25">
      <c r="A13" s="7">
        <v>5</v>
      </c>
      <c r="B13" s="31" t="s">
        <v>35</v>
      </c>
      <c r="C13" s="9"/>
      <c r="D13" s="32">
        <v>5.3520000000000003</v>
      </c>
      <c r="E13" s="33" t="s">
        <v>36</v>
      </c>
      <c r="F13" s="34">
        <f t="shared" si="0"/>
        <v>5.3520000000000003</v>
      </c>
      <c r="G13" s="14"/>
      <c r="H13" s="32"/>
      <c r="I13" s="33" t="s">
        <v>36</v>
      </c>
      <c r="J13" s="32">
        <v>5.3520000000000003</v>
      </c>
      <c r="K13" s="12"/>
    </row>
    <row r="14" spans="1:13" ht="15.75" hidden="1" x14ac:dyDescent="0.25">
      <c r="A14" s="7"/>
      <c r="B14" s="8"/>
      <c r="C14" s="9"/>
      <c r="D14" s="9"/>
      <c r="E14" s="10"/>
      <c r="F14" s="11">
        <f t="shared" si="0"/>
        <v>0</v>
      </c>
      <c r="G14" s="8"/>
      <c r="H14" s="9"/>
      <c r="I14" s="10"/>
      <c r="J14" s="9"/>
      <c r="K14" s="12"/>
    </row>
    <row r="15" spans="1:13" ht="15.75" hidden="1" x14ac:dyDescent="0.25">
      <c r="A15" s="14"/>
      <c r="B15" s="8"/>
      <c r="C15" s="9"/>
      <c r="D15" s="9"/>
      <c r="E15" s="10"/>
      <c r="F15" s="11">
        <f t="shared" si="0"/>
        <v>0</v>
      </c>
      <c r="G15" s="8"/>
      <c r="H15" s="9"/>
      <c r="I15" s="10"/>
      <c r="J15" s="9"/>
      <c r="K15" s="12"/>
    </row>
    <row r="16" spans="1:13" ht="15.75" hidden="1" x14ac:dyDescent="0.25">
      <c r="A16" s="14"/>
      <c r="B16" s="8"/>
      <c r="C16" s="9"/>
      <c r="D16" s="9"/>
      <c r="E16" s="10"/>
      <c r="F16" s="11">
        <f t="shared" si="0"/>
        <v>0</v>
      </c>
      <c r="G16" s="8"/>
      <c r="H16" s="9"/>
      <c r="I16" s="10"/>
      <c r="J16" s="9"/>
      <c r="K16" s="12"/>
    </row>
    <row r="17" spans="1:11" ht="15.75" hidden="1" x14ac:dyDescent="0.25">
      <c r="A17" s="7"/>
      <c r="B17" s="8"/>
      <c r="C17" s="9"/>
      <c r="D17" s="9"/>
      <c r="E17" s="10"/>
      <c r="F17" s="11">
        <f t="shared" si="0"/>
        <v>0</v>
      </c>
      <c r="G17" s="8"/>
      <c r="H17" s="9"/>
      <c r="I17" s="10"/>
      <c r="J17" s="9"/>
      <c r="K17" s="12"/>
    </row>
    <row r="18" spans="1:11" ht="15.75" hidden="1" x14ac:dyDescent="0.25">
      <c r="A18" s="7"/>
      <c r="B18" s="8"/>
      <c r="C18" s="9"/>
      <c r="D18" s="9"/>
      <c r="E18" s="10"/>
      <c r="F18" s="11">
        <f t="shared" si="0"/>
        <v>0</v>
      </c>
      <c r="G18" s="8"/>
      <c r="H18" s="9"/>
      <c r="I18" s="10"/>
      <c r="J18" s="9"/>
      <c r="K18" s="12"/>
    </row>
    <row r="19" spans="1:11" ht="15.75" hidden="1" x14ac:dyDescent="0.25">
      <c r="A19" s="7"/>
      <c r="B19" s="8"/>
      <c r="C19" s="9"/>
      <c r="D19" s="9"/>
      <c r="E19" s="10"/>
      <c r="F19" s="11">
        <f t="shared" si="0"/>
        <v>0</v>
      </c>
      <c r="G19" s="8"/>
      <c r="H19" s="9"/>
      <c r="I19" s="10"/>
      <c r="J19" s="9"/>
      <c r="K19" s="12"/>
    </row>
    <row r="20" spans="1:11" ht="15.75" hidden="1" x14ac:dyDescent="0.25">
      <c r="A20" s="7"/>
      <c r="B20" s="8"/>
      <c r="C20" s="9"/>
      <c r="D20" s="9"/>
      <c r="E20" s="10"/>
      <c r="F20" s="11">
        <f t="shared" si="0"/>
        <v>0</v>
      </c>
      <c r="G20" s="8"/>
      <c r="H20" s="9"/>
      <c r="I20" s="10"/>
      <c r="J20" s="9"/>
      <c r="K20" s="12"/>
    </row>
    <row r="21" spans="1:11" ht="15.75" hidden="1" x14ac:dyDescent="0.25">
      <c r="A21" s="7"/>
      <c r="B21" s="8"/>
      <c r="C21" s="9"/>
      <c r="D21" s="9"/>
      <c r="E21" s="10"/>
      <c r="F21" s="11">
        <f t="shared" si="0"/>
        <v>0</v>
      </c>
      <c r="G21" s="8"/>
      <c r="H21" s="9"/>
      <c r="I21" s="10"/>
      <c r="J21" s="9"/>
      <c r="K21" s="12"/>
    </row>
    <row r="22" spans="1:11" ht="5.25" hidden="1" customHeight="1" x14ac:dyDescent="0.25">
      <c r="A22" s="7"/>
      <c r="B22" s="8"/>
      <c r="C22" s="9"/>
      <c r="D22" s="9"/>
      <c r="E22" s="10"/>
      <c r="F22" s="11">
        <f t="shared" si="0"/>
        <v>0</v>
      </c>
      <c r="G22" s="8"/>
      <c r="H22" s="9"/>
      <c r="I22" s="10"/>
      <c r="J22" s="9"/>
      <c r="K22" s="12"/>
    </row>
    <row r="23" spans="1:11" ht="15.75" hidden="1" x14ac:dyDescent="0.25">
      <c r="A23" s="7"/>
      <c r="B23" s="8"/>
      <c r="C23" s="9"/>
      <c r="D23" s="9"/>
      <c r="E23" s="10"/>
      <c r="F23" s="11">
        <f t="shared" si="0"/>
        <v>0</v>
      </c>
      <c r="G23" s="8"/>
      <c r="H23" s="9"/>
      <c r="I23" s="10"/>
      <c r="J23" s="9"/>
      <c r="K23" s="12"/>
    </row>
    <row r="24" spans="1:11" ht="15.75" hidden="1" x14ac:dyDescent="0.25">
      <c r="A24" s="7"/>
      <c r="B24" s="8"/>
      <c r="C24" s="9"/>
      <c r="D24" s="9"/>
      <c r="E24" s="10"/>
      <c r="F24" s="11">
        <f t="shared" si="0"/>
        <v>0</v>
      </c>
      <c r="G24" s="8"/>
      <c r="H24" s="9"/>
      <c r="I24" s="10"/>
      <c r="J24" s="9"/>
      <c r="K24" s="12"/>
    </row>
    <row r="25" spans="1:11" ht="15.75" hidden="1" x14ac:dyDescent="0.25">
      <c r="A25" s="14"/>
      <c r="B25" s="8"/>
      <c r="C25" s="9"/>
      <c r="D25" s="9"/>
      <c r="E25" s="10"/>
      <c r="F25" s="11">
        <f t="shared" si="0"/>
        <v>0</v>
      </c>
      <c r="G25" s="8"/>
      <c r="H25" s="9"/>
      <c r="I25" s="10"/>
      <c r="J25" s="9"/>
      <c r="K25" s="12"/>
    </row>
    <row r="26" spans="1:11" ht="15.75" hidden="1" x14ac:dyDescent="0.25">
      <c r="A26" s="14"/>
      <c r="B26" s="8"/>
      <c r="C26" s="9"/>
      <c r="D26" s="9"/>
      <c r="E26" s="10"/>
      <c r="F26" s="11">
        <f t="shared" si="0"/>
        <v>0</v>
      </c>
      <c r="G26" s="8"/>
      <c r="H26" s="9"/>
      <c r="I26" s="10"/>
      <c r="J26" s="9"/>
      <c r="K26" s="12"/>
    </row>
    <row r="27" spans="1:11" ht="15.75" hidden="1" x14ac:dyDescent="0.25">
      <c r="A27" s="7"/>
      <c r="B27" s="8"/>
      <c r="C27" s="9"/>
      <c r="D27" s="9"/>
      <c r="E27" s="10"/>
      <c r="F27" s="11">
        <f t="shared" si="0"/>
        <v>0</v>
      </c>
      <c r="G27" s="8"/>
      <c r="H27" s="9"/>
      <c r="I27" s="10"/>
      <c r="J27" s="9"/>
      <c r="K27" s="12"/>
    </row>
    <row r="28" spans="1:11" ht="15.75" hidden="1" x14ac:dyDescent="0.25">
      <c r="A28" s="7"/>
      <c r="B28" s="8"/>
      <c r="C28" s="9"/>
      <c r="D28" s="9"/>
      <c r="E28" s="10"/>
      <c r="F28" s="11">
        <f t="shared" si="0"/>
        <v>0</v>
      </c>
      <c r="G28" s="8"/>
      <c r="H28" s="9"/>
      <c r="I28" s="10"/>
      <c r="J28" s="9"/>
      <c r="K28" s="12"/>
    </row>
    <row r="29" spans="1:11" ht="15.75" hidden="1" x14ac:dyDescent="0.25">
      <c r="A29" s="7"/>
      <c r="B29" s="8"/>
      <c r="C29" s="9"/>
      <c r="D29" s="9"/>
      <c r="E29" s="10"/>
      <c r="F29" s="11">
        <f t="shared" si="0"/>
        <v>0</v>
      </c>
      <c r="G29" s="8"/>
      <c r="H29" s="9"/>
      <c r="I29" s="10"/>
      <c r="J29" s="9"/>
      <c r="K29" s="12"/>
    </row>
    <row r="30" spans="1:11" ht="15.75" hidden="1" x14ac:dyDescent="0.25">
      <c r="A30" s="7"/>
      <c r="B30" s="8"/>
      <c r="C30" s="9"/>
      <c r="D30" s="9"/>
      <c r="E30" s="10"/>
      <c r="F30" s="11">
        <f t="shared" si="0"/>
        <v>0</v>
      </c>
      <c r="G30" s="8"/>
      <c r="H30" s="9"/>
      <c r="I30" s="10"/>
      <c r="J30" s="9"/>
      <c r="K30" s="12"/>
    </row>
    <row r="31" spans="1:11" ht="15.75" hidden="1" x14ac:dyDescent="0.25">
      <c r="A31" s="7"/>
      <c r="B31" s="8"/>
      <c r="C31" s="9"/>
      <c r="D31" s="9"/>
      <c r="E31" s="10"/>
      <c r="F31" s="11">
        <f t="shared" si="0"/>
        <v>0</v>
      </c>
      <c r="G31" s="8"/>
      <c r="H31" s="9"/>
      <c r="I31" s="10"/>
      <c r="J31" s="9"/>
      <c r="K31" s="12"/>
    </row>
    <row r="32" spans="1:11" ht="15.75" hidden="1" x14ac:dyDescent="0.25">
      <c r="A32" s="7"/>
      <c r="B32" s="8"/>
      <c r="C32" s="9"/>
      <c r="D32" s="9"/>
      <c r="E32" s="10"/>
      <c r="F32" s="11">
        <f t="shared" si="0"/>
        <v>0</v>
      </c>
      <c r="G32" s="8"/>
      <c r="H32" s="9"/>
      <c r="I32" s="10"/>
      <c r="J32" s="9"/>
      <c r="K32" s="12"/>
    </row>
    <row r="33" spans="1:11" ht="15.75" hidden="1" x14ac:dyDescent="0.25">
      <c r="A33" s="7"/>
      <c r="B33" s="8"/>
      <c r="C33" s="9"/>
      <c r="D33" s="9"/>
      <c r="E33" s="10"/>
      <c r="F33" s="11">
        <f t="shared" si="0"/>
        <v>0</v>
      </c>
      <c r="G33" s="8"/>
      <c r="H33" s="9"/>
      <c r="I33" s="10"/>
      <c r="J33" s="9"/>
      <c r="K33" s="12"/>
    </row>
    <row r="34" spans="1:11" ht="15.75" hidden="1" x14ac:dyDescent="0.25">
      <c r="A34" s="7"/>
      <c r="B34" s="8"/>
      <c r="C34" s="9"/>
      <c r="D34" s="9"/>
      <c r="E34" s="10"/>
      <c r="F34" s="11">
        <f t="shared" si="0"/>
        <v>0</v>
      </c>
      <c r="G34" s="8"/>
      <c r="H34" s="9"/>
      <c r="I34" s="10"/>
      <c r="J34" s="9"/>
      <c r="K34" s="12"/>
    </row>
    <row r="35" spans="1:11" ht="15.75" hidden="1" x14ac:dyDescent="0.25">
      <c r="A35" s="14"/>
      <c r="B35" s="8"/>
      <c r="C35" s="9"/>
      <c r="D35" s="9"/>
      <c r="E35" s="10"/>
      <c r="F35" s="11">
        <f t="shared" si="0"/>
        <v>0</v>
      </c>
      <c r="G35" s="8"/>
      <c r="H35" s="9"/>
      <c r="I35" s="10"/>
      <c r="J35" s="9"/>
      <c r="K35" s="12"/>
    </row>
    <row r="36" spans="1:11" ht="15.75" hidden="1" x14ac:dyDescent="0.25">
      <c r="A36" s="14"/>
      <c r="B36" s="8"/>
      <c r="C36" s="9"/>
      <c r="D36" s="9"/>
      <c r="E36" s="10"/>
      <c r="F36" s="11">
        <f t="shared" si="0"/>
        <v>0</v>
      </c>
      <c r="G36" s="8"/>
      <c r="H36" s="9"/>
      <c r="I36" s="10"/>
      <c r="J36" s="9"/>
      <c r="K36" s="12"/>
    </row>
    <row r="37" spans="1:11" ht="15.75" hidden="1" x14ac:dyDescent="0.25">
      <c r="A37" s="7"/>
      <c r="B37" s="8"/>
      <c r="C37" s="9"/>
      <c r="D37" s="9"/>
      <c r="E37" s="10"/>
      <c r="F37" s="11">
        <f t="shared" si="0"/>
        <v>0</v>
      </c>
      <c r="G37" s="8"/>
      <c r="H37" s="9"/>
      <c r="I37" s="10"/>
      <c r="J37" s="9"/>
      <c r="K37" s="12"/>
    </row>
    <row r="38" spans="1:11" ht="15.75" hidden="1" x14ac:dyDescent="0.25">
      <c r="A38" s="7"/>
      <c r="B38" s="8"/>
      <c r="C38" s="9"/>
      <c r="D38" s="9"/>
      <c r="E38" s="10"/>
      <c r="F38" s="11">
        <f t="shared" si="0"/>
        <v>0</v>
      </c>
      <c r="G38" s="8"/>
      <c r="H38" s="9"/>
      <c r="I38" s="10"/>
      <c r="J38" s="9"/>
      <c r="K38" s="12"/>
    </row>
    <row r="39" spans="1:11" ht="15.75" hidden="1" x14ac:dyDescent="0.25">
      <c r="A39" s="7"/>
      <c r="B39" s="8"/>
      <c r="C39" s="9"/>
      <c r="D39" s="9"/>
      <c r="E39" s="10"/>
      <c r="F39" s="11">
        <f t="shared" si="0"/>
        <v>0</v>
      </c>
      <c r="G39" s="8"/>
      <c r="H39" s="9"/>
      <c r="I39" s="10"/>
      <c r="J39" s="9"/>
      <c r="K39" s="12"/>
    </row>
    <row r="40" spans="1:11" ht="15.75" hidden="1" x14ac:dyDescent="0.25">
      <c r="A40" s="7"/>
      <c r="B40" s="8"/>
      <c r="C40" s="9"/>
      <c r="D40" s="9"/>
      <c r="E40" s="10"/>
      <c r="F40" s="11">
        <f t="shared" si="0"/>
        <v>0</v>
      </c>
      <c r="G40" s="8"/>
      <c r="H40" s="9"/>
      <c r="I40" s="10"/>
      <c r="J40" s="9"/>
      <c r="K40" s="12"/>
    </row>
    <row r="41" spans="1:11" ht="15.75" hidden="1" x14ac:dyDescent="0.25">
      <c r="A41" s="7"/>
      <c r="B41" s="8"/>
      <c r="C41" s="9"/>
      <c r="D41" s="9"/>
      <c r="E41" s="10"/>
      <c r="F41" s="11">
        <f t="shared" si="0"/>
        <v>0</v>
      </c>
      <c r="G41" s="8"/>
      <c r="H41" s="9"/>
      <c r="I41" s="10"/>
      <c r="J41" s="9"/>
      <c r="K41" s="12"/>
    </row>
    <row r="42" spans="1:11" ht="15.75" hidden="1" x14ac:dyDescent="0.25">
      <c r="A42" s="7"/>
      <c r="B42" s="8"/>
      <c r="C42" s="9"/>
      <c r="D42" s="9"/>
      <c r="E42" s="10"/>
      <c r="F42" s="11">
        <f t="shared" si="0"/>
        <v>0</v>
      </c>
      <c r="G42" s="8"/>
      <c r="H42" s="9"/>
      <c r="I42" s="10"/>
      <c r="J42" s="9"/>
      <c r="K42" s="12"/>
    </row>
    <row r="43" spans="1:11" ht="15.75" hidden="1" x14ac:dyDescent="0.25">
      <c r="A43" s="7"/>
      <c r="B43" s="8"/>
      <c r="C43" s="9"/>
      <c r="D43" s="9"/>
      <c r="E43" s="10"/>
      <c r="F43" s="11">
        <f t="shared" si="0"/>
        <v>0</v>
      </c>
      <c r="G43" s="8"/>
      <c r="H43" s="9"/>
      <c r="I43" s="10"/>
      <c r="J43" s="9"/>
      <c r="K43" s="12"/>
    </row>
    <row r="44" spans="1:11" ht="15.75" hidden="1" x14ac:dyDescent="0.25">
      <c r="A44" s="7"/>
      <c r="B44" s="8"/>
      <c r="C44" s="9"/>
      <c r="D44" s="9"/>
      <c r="E44" s="10"/>
      <c r="F44" s="11">
        <f t="shared" si="0"/>
        <v>0</v>
      </c>
      <c r="G44" s="8"/>
      <c r="H44" s="9"/>
      <c r="I44" s="10"/>
      <c r="J44" s="9"/>
      <c r="K44" s="12"/>
    </row>
    <row r="45" spans="1:11" ht="15.75" hidden="1" x14ac:dyDescent="0.25">
      <c r="A45" s="14"/>
      <c r="B45" s="8"/>
      <c r="C45" s="9"/>
      <c r="D45" s="9"/>
      <c r="E45" s="10"/>
      <c r="F45" s="11">
        <f t="shared" si="0"/>
        <v>0</v>
      </c>
      <c r="G45" s="8"/>
      <c r="H45" s="9"/>
      <c r="I45" s="10"/>
      <c r="J45" s="9"/>
      <c r="K45" s="12"/>
    </row>
    <row r="46" spans="1:11" ht="15.75" hidden="1" x14ac:dyDescent="0.25">
      <c r="A46" s="14"/>
      <c r="B46" s="8"/>
      <c r="C46" s="9"/>
      <c r="D46" s="9"/>
      <c r="E46" s="10"/>
      <c r="F46" s="11">
        <f t="shared" si="0"/>
        <v>0</v>
      </c>
      <c r="G46" s="8"/>
      <c r="H46" s="9"/>
      <c r="I46" s="10"/>
      <c r="J46" s="9"/>
      <c r="K46" s="12"/>
    </row>
    <row r="47" spans="1:11" ht="15.75" hidden="1" x14ac:dyDescent="0.25">
      <c r="A47" s="15"/>
      <c r="B47" s="16"/>
      <c r="C47" s="17"/>
      <c r="D47" s="17"/>
      <c r="E47" s="18"/>
      <c r="F47" s="11">
        <f t="shared" si="0"/>
        <v>0</v>
      </c>
      <c r="G47" s="16"/>
      <c r="H47" s="17"/>
      <c r="I47" s="18"/>
      <c r="J47" s="17"/>
      <c r="K47" s="12"/>
    </row>
    <row r="48" spans="1:11" ht="15.75" hidden="1" x14ac:dyDescent="0.25">
      <c r="A48" s="15"/>
      <c r="B48" s="16"/>
      <c r="C48" s="17"/>
      <c r="D48" s="17"/>
      <c r="E48" s="18"/>
      <c r="F48" s="11">
        <f t="shared" si="0"/>
        <v>0</v>
      </c>
      <c r="G48" s="16"/>
      <c r="H48" s="17"/>
      <c r="I48" s="18"/>
      <c r="J48" s="17"/>
      <c r="K48" s="12"/>
    </row>
    <row r="49" spans="1:11" ht="15.75" hidden="1" x14ac:dyDescent="0.25">
      <c r="A49" s="15"/>
      <c r="B49" s="16"/>
      <c r="C49" s="17"/>
      <c r="D49" s="17"/>
      <c r="E49" s="18"/>
      <c r="F49" s="11">
        <f t="shared" si="0"/>
        <v>0</v>
      </c>
      <c r="G49" s="16"/>
      <c r="H49" s="17"/>
      <c r="I49" s="18"/>
      <c r="J49" s="17"/>
      <c r="K49" s="12"/>
    </row>
    <row r="50" spans="1:11" ht="15.75" x14ac:dyDescent="0.25">
      <c r="A50" s="16"/>
      <c r="B50" s="19" t="s">
        <v>20</v>
      </c>
      <c r="C50" s="20">
        <f>SUM(C7:C49)</f>
        <v>0</v>
      </c>
      <c r="D50" s="20">
        <f>SUM(D7:D49)</f>
        <v>46.52600000000001</v>
      </c>
      <c r="E50" s="21"/>
      <c r="F50" s="22">
        <f t="shared" si="0"/>
        <v>46.52600000000001</v>
      </c>
      <c r="G50" s="23"/>
      <c r="H50" s="20">
        <f>SUM(H7:H49)</f>
        <v>0</v>
      </c>
      <c r="I50" s="21"/>
      <c r="J50" s="20">
        <f>SUM(J7:J49)</f>
        <v>46.52600000000001</v>
      </c>
      <c r="K50" s="24">
        <f>C50-H50</f>
        <v>0</v>
      </c>
    </row>
    <row r="53" spans="1:11" ht="15.75" x14ac:dyDescent="0.25">
      <c r="B53" s="25" t="s">
        <v>37</v>
      </c>
      <c r="F53" s="26"/>
      <c r="G53" s="133" t="s">
        <v>38</v>
      </c>
      <c r="H53" s="134"/>
    </row>
    <row r="54" spans="1:11" x14ac:dyDescent="0.25">
      <c r="B54" s="25"/>
      <c r="F54" s="27" t="s">
        <v>22</v>
      </c>
      <c r="G54" s="28"/>
      <c r="H54" s="28"/>
    </row>
    <row r="55" spans="1:11" ht="15.75" x14ac:dyDescent="0.25">
      <c r="B55" s="25" t="s">
        <v>23</v>
      </c>
      <c r="F55" s="26"/>
      <c r="G55" s="133" t="s">
        <v>39</v>
      </c>
      <c r="H55" s="134"/>
    </row>
    <row r="56" spans="1:11" x14ac:dyDescent="0.25">
      <c r="F56" s="27" t="s">
        <v>22</v>
      </c>
      <c r="G56" s="28"/>
      <c r="H56" s="28"/>
    </row>
  </sheetData>
  <mergeCells count="10">
    <mergeCell ref="G53:H53"/>
    <mergeCell ref="G55:H55"/>
    <mergeCell ref="A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32.8554687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32.8554687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32.8554687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32.8554687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32.8554687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32.8554687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32.8554687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32.8554687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32.8554687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32.8554687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32.8554687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32.8554687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32.8554687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32.8554687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32.8554687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32.8554687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32.8554687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32.8554687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32.8554687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32.8554687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32.8554687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32.8554687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32.8554687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32.8554687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32.8554687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32.8554687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32.8554687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32.8554687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32.8554687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32.8554687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32.8554687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32.8554687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32.8554687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32.8554687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32.8554687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32.8554687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32.8554687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32.8554687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32.8554687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32.8554687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32.8554687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32.8554687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32.8554687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32.8554687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32.8554687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32.8554687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32.8554687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32.8554687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32.8554687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32.8554687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32.8554687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32.8554687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32.8554687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32.8554687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32.8554687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32.8554687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32.8554687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32.8554687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32.8554687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32.8554687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32.8554687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32.8554687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32.8554687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32.8554687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35" t="s">
        <v>0</v>
      </c>
      <c r="N1" s="135"/>
      <c r="O1" s="135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36" t="s">
        <v>47</v>
      </c>
      <c r="N2" s="136"/>
      <c r="O2" s="136"/>
      <c r="P2" s="136"/>
    </row>
    <row r="3" spans="1:16" ht="61.5" customHeight="1" x14ac:dyDescent="0.25">
      <c r="A3" s="2"/>
      <c r="B3" s="137" t="s">
        <v>48</v>
      </c>
      <c r="C3" s="138"/>
      <c r="D3" s="138"/>
      <c r="E3" s="138"/>
      <c r="F3" s="138"/>
      <c r="G3" s="138"/>
      <c r="H3" s="138"/>
      <c r="I3" s="138"/>
      <c r="J3" s="138"/>
      <c r="K3" s="2"/>
    </row>
    <row r="4" spans="1:16" ht="31.5" customHeight="1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6" ht="33" customHeight="1" x14ac:dyDescent="0.25">
      <c r="A5" s="140" t="s">
        <v>4</v>
      </c>
      <c r="B5" s="140" t="s">
        <v>5</v>
      </c>
      <c r="C5" s="141" t="s">
        <v>6</v>
      </c>
      <c r="D5" s="141"/>
      <c r="E5" s="141"/>
      <c r="F5" s="141" t="s">
        <v>7</v>
      </c>
      <c r="G5" s="141" t="s">
        <v>8</v>
      </c>
      <c r="H5" s="141"/>
      <c r="I5" s="141"/>
      <c r="J5" s="141"/>
      <c r="K5" s="142" t="s">
        <v>9</v>
      </c>
    </row>
    <row r="6" spans="1:16" ht="158.25" customHeight="1" x14ac:dyDescent="0.25">
      <c r="A6" s="140"/>
      <c r="B6" s="140"/>
      <c r="C6" s="5" t="s">
        <v>10</v>
      </c>
      <c r="D6" s="5" t="s">
        <v>11</v>
      </c>
      <c r="E6" s="5" t="s">
        <v>12</v>
      </c>
      <c r="F6" s="141"/>
      <c r="G6" s="6" t="s">
        <v>13</v>
      </c>
      <c r="H6" s="5" t="s">
        <v>14</v>
      </c>
      <c r="I6" s="5" t="s">
        <v>15</v>
      </c>
      <c r="J6" s="5" t="s">
        <v>14</v>
      </c>
      <c r="K6" s="142"/>
    </row>
    <row r="7" spans="1:16" ht="63" x14ac:dyDescent="0.25">
      <c r="A7" s="7">
        <v>1</v>
      </c>
      <c r="B7" s="37" t="s">
        <v>49</v>
      </c>
      <c r="C7" s="9"/>
      <c r="D7" s="38">
        <v>7.4009999999999998</v>
      </c>
      <c r="E7" s="39" t="s">
        <v>50</v>
      </c>
      <c r="F7" s="40">
        <v>7.4009999999999998</v>
      </c>
      <c r="G7" s="14"/>
      <c r="H7" s="32"/>
      <c r="I7" s="39" t="s">
        <v>50</v>
      </c>
      <c r="J7" s="38">
        <v>7.4009999999999998</v>
      </c>
      <c r="K7" s="12"/>
    </row>
    <row r="8" spans="1:16" ht="15.75" x14ac:dyDescent="0.25">
      <c r="A8" s="7"/>
      <c r="B8" s="8"/>
      <c r="C8" s="9"/>
      <c r="D8" s="9"/>
      <c r="E8" s="10"/>
      <c r="F8" s="11">
        <f t="shared" ref="F8:F50" si="0">SUM(C8,D8)</f>
        <v>0</v>
      </c>
      <c r="G8" s="41"/>
      <c r="H8" s="9"/>
      <c r="I8" s="10"/>
      <c r="J8" s="9"/>
      <c r="K8" s="12"/>
    </row>
    <row r="9" spans="1:16" ht="15.75" x14ac:dyDescent="0.25">
      <c r="A9" s="7"/>
      <c r="B9" s="8"/>
      <c r="C9" s="9"/>
      <c r="D9" s="9"/>
      <c r="E9" s="10"/>
      <c r="F9" s="11">
        <f t="shared" si="0"/>
        <v>0</v>
      </c>
      <c r="G9" s="8"/>
      <c r="H9" s="9"/>
      <c r="I9" s="13"/>
      <c r="J9" s="9"/>
      <c r="K9" s="12"/>
    </row>
    <row r="10" spans="1:16" ht="15.75" x14ac:dyDescent="0.25">
      <c r="A10" s="7"/>
      <c r="B10" s="8"/>
      <c r="C10" s="9"/>
      <c r="D10" s="9"/>
      <c r="E10" s="10"/>
      <c r="F10" s="11">
        <f t="shared" si="0"/>
        <v>0</v>
      </c>
      <c r="G10" s="8"/>
      <c r="H10" s="9"/>
      <c r="I10" s="13"/>
      <c r="J10" s="9"/>
      <c r="K10" s="12"/>
    </row>
    <row r="11" spans="1:16" ht="15.75" x14ac:dyDescent="0.25">
      <c r="A11" s="7"/>
      <c r="B11" s="8"/>
      <c r="C11" s="9"/>
      <c r="D11" s="9"/>
      <c r="E11" s="10"/>
      <c r="F11" s="11">
        <f t="shared" si="0"/>
        <v>0</v>
      </c>
      <c r="G11" s="8"/>
      <c r="H11" s="9"/>
      <c r="I11" s="13"/>
      <c r="J11" s="9"/>
      <c r="K11" s="12"/>
    </row>
    <row r="12" spans="1:16" ht="15.75" x14ac:dyDescent="0.25">
      <c r="A12" s="7"/>
      <c r="B12" s="8"/>
      <c r="C12" s="9"/>
      <c r="D12" s="9"/>
      <c r="E12" s="10"/>
      <c r="F12" s="11">
        <f t="shared" si="0"/>
        <v>0</v>
      </c>
      <c r="G12" s="14"/>
      <c r="H12" s="9"/>
      <c r="I12" s="10"/>
      <c r="J12" s="9"/>
      <c r="K12" s="12"/>
    </row>
    <row r="13" spans="1:16" ht="15.75" x14ac:dyDescent="0.25">
      <c r="A13" s="7"/>
      <c r="B13" s="8"/>
      <c r="C13" s="9"/>
      <c r="D13" s="9"/>
      <c r="E13" s="10"/>
      <c r="F13" s="11">
        <f t="shared" si="0"/>
        <v>0</v>
      </c>
      <c r="G13" s="14"/>
      <c r="H13" s="9"/>
      <c r="I13" s="10"/>
      <c r="J13" s="9"/>
      <c r="K13" s="12"/>
    </row>
    <row r="14" spans="1:16" ht="15.75" x14ac:dyDescent="0.25">
      <c r="A14" s="7"/>
      <c r="B14" s="8"/>
      <c r="C14" s="9"/>
      <c r="D14" s="9"/>
      <c r="E14" s="10"/>
      <c r="F14" s="11">
        <f t="shared" si="0"/>
        <v>0</v>
      </c>
      <c r="G14" s="8"/>
      <c r="H14" s="9"/>
      <c r="I14" s="10"/>
      <c r="J14" s="9"/>
      <c r="K14" s="12"/>
    </row>
    <row r="15" spans="1:16" ht="15.75" x14ac:dyDescent="0.25">
      <c r="A15" s="14"/>
      <c r="B15" s="8"/>
      <c r="C15" s="9"/>
      <c r="D15" s="9"/>
      <c r="E15" s="10"/>
      <c r="F15" s="11">
        <f t="shared" si="0"/>
        <v>0</v>
      </c>
      <c r="G15" s="8"/>
      <c r="H15" s="9"/>
      <c r="I15" s="10"/>
      <c r="J15" s="9"/>
      <c r="K15" s="12"/>
    </row>
    <row r="16" spans="1:16" ht="15" customHeight="1" x14ac:dyDescent="0.25">
      <c r="A16" s="14"/>
      <c r="B16" s="8"/>
      <c r="C16" s="9"/>
      <c r="D16" s="9"/>
      <c r="E16" s="10"/>
      <c r="F16" s="11">
        <f t="shared" si="0"/>
        <v>0</v>
      </c>
      <c r="G16" s="8"/>
      <c r="H16" s="9"/>
      <c r="I16" s="10"/>
      <c r="J16" s="9"/>
      <c r="K16" s="12"/>
    </row>
    <row r="17" spans="1:11" ht="15.75" x14ac:dyDescent="0.25">
      <c r="A17" s="7"/>
      <c r="B17" s="8"/>
      <c r="C17" s="9"/>
      <c r="D17" s="9"/>
      <c r="E17" s="10"/>
      <c r="F17" s="11">
        <f t="shared" si="0"/>
        <v>0</v>
      </c>
      <c r="G17" s="8"/>
      <c r="H17" s="9"/>
      <c r="I17" s="10"/>
      <c r="J17" s="9"/>
      <c r="K17" s="12"/>
    </row>
    <row r="18" spans="1:11" ht="15.75" x14ac:dyDescent="0.25">
      <c r="A18" s="7"/>
      <c r="B18" s="8"/>
      <c r="C18" s="9"/>
      <c r="D18" s="9"/>
      <c r="E18" s="10"/>
      <c r="F18" s="11">
        <f t="shared" si="0"/>
        <v>0</v>
      </c>
      <c r="G18" s="8"/>
      <c r="H18" s="9"/>
      <c r="I18" s="10"/>
      <c r="J18" s="9"/>
      <c r="K18" s="12"/>
    </row>
    <row r="19" spans="1:11" ht="15.75" x14ac:dyDescent="0.25">
      <c r="A19" s="7"/>
      <c r="B19" s="8"/>
      <c r="C19" s="9"/>
      <c r="D19" s="9"/>
      <c r="E19" s="10"/>
      <c r="F19" s="11">
        <f t="shared" si="0"/>
        <v>0</v>
      </c>
      <c r="G19" s="8"/>
      <c r="H19" s="9"/>
      <c r="I19" s="10"/>
      <c r="J19" s="9"/>
      <c r="K19" s="12"/>
    </row>
    <row r="20" spans="1:11" ht="15.75" x14ac:dyDescent="0.25">
      <c r="A20" s="7"/>
      <c r="B20" s="8"/>
      <c r="C20" s="9"/>
      <c r="D20" s="9"/>
      <c r="E20" s="10"/>
      <c r="F20" s="11">
        <f t="shared" si="0"/>
        <v>0</v>
      </c>
      <c r="G20" s="8"/>
      <c r="H20" s="9"/>
      <c r="I20" s="10"/>
      <c r="J20" s="9"/>
      <c r="K20" s="12"/>
    </row>
    <row r="21" spans="1:11" ht="15.75" x14ac:dyDescent="0.25">
      <c r="A21" s="7"/>
      <c r="B21" s="8"/>
      <c r="C21" s="9"/>
      <c r="D21" s="9"/>
      <c r="E21" s="10"/>
      <c r="F21" s="11">
        <f t="shared" si="0"/>
        <v>0</v>
      </c>
      <c r="G21" s="8"/>
      <c r="H21" s="9"/>
      <c r="I21" s="10"/>
      <c r="J21" s="9"/>
      <c r="K21" s="12"/>
    </row>
    <row r="22" spans="1:11" ht="15.75" x14ac:dyDescent="0.25">
      <c r="A22" s="7"/>
      <c r="B22" s="8"/>
      <c r="C22" s="9"/>
      <c r="D22" s="9"/>
      <c r="E22" s="10"/>
      <c r="F22" s="11">
        <f t="shared" si="0"/>
        <v>0</v>
      </c>
      <c r="G22" s="8"/>
      <c r="H22" s="9"/>
      <c r="I22" s="10"/>
      <c r="J22" s="9"/>
      <c r="K22" s="12"/>
    </row>
    <row r="23" spans="1:11" ht="15.75" x14ac:dyDescent="0.25">
      <c r="A23" s="7"/>
      <c r="B23" s="8"/>
      <c r="C23" s="9"/>
      <c r="D23" s="9"/>
      <c r="E23" s="10"/>
      <c r="F23" s="11">
        <f t="shared" si="0"/>
        <v>0</v>
      </c>
      <c r="G23" s="8"/>
      <c r="H23" s="9"/>
      <c r="I23" s="10"/>
      <c r="J23" s="9"/>
      <c r="K23" s="12"/>
    </row>
    <row r="24" spans="1:11" ht="15.75" x14ac:dyDescent="0.25">
      <c r="A24" s="7"/>
      <c r="B24" s="8"/>
      <c r="C24" s="9"/>
      <c r="D24" s="9"/>
      <c r="E24" s="10"/>
      <c r="F24" s="11">
        <f t="shared" si="0"/>
        <v>0</v>
      </c>
      <c r="G24" s="8"/>
      <c r="H24" s="9"/>
      <c r="I24" s="10"/>
      <c r="J24" s="9"/>
      <c r="K24" s="12"/>
    </row>
    <row r="25" spans="1:11" ht="15.75" x14ac:dyDescent="0.25">
      <c r="A25" s="14"/>
      <c r="B25" s="8"/>
      <c r="C25" s="9"/>
      <c r="D25" s="9"/>
      <c r="E25" s="10"/>
      <c r="F25" s="11">
        <f t="shared" si="0"/>
        <v>0</v>
      </c>
      <c r="G25" s="8"/>
      <c r="H25" s="9"/>
      <c r="I25" s="10"/>
      <c r="J25" s="9"/>
      <c r="K25" s="12"/>
    </row>
    <row r="26" spans="1:11" ht="15.75" x14ac:dyDescent="0.25">
      <c r="A26" s="14"/>
      <c r="B26" s="8"/>
      <c r="C26" s="9"/>
      <c r="D26" s="9"/>
      <c r="E26" s="10"/>
      <c r="F26" s="11">
        <f t="shared" si="0"/>
        <v>0</v>
      </c>
      <c r="G26" s="8"/>
      <c r="H26" s="9"/>
      <c r="I26" s="10"/>
      <c r="J26" s="9"/>
      <c r="K26" s="12"/>
    </row>
    <row r="27" spans="1:11" ht="15.75" x14ac:dyDescent="0.25">
      <c r="A27" s="7"/>
      <c r="B27" s="8"/>
      <c r="C27" s="9"/>
      <c r="D27" s="9"/>
      <c r="E27" s="10"/>
      <c r="F27" s="11">
        <f t="shared" si="0"/>
        <v>0</v>
      </c>
      <c r="G27" s="8"/>
      <c r="H27" s="9"/>
      <c r="I27" s="10"/>
      <c r="J27" s="9"/>
      <c r="K27" s="12"/>
    </row>
    <row r="28" spans="1:11" ht="15.75" x14ac:dyDescent="0.25">
      <c r="A28" s="7"/>
      <c r="B28" s="8"/>
      <c r="C28" s="9"/>
      <c r="D28" s="9"/>
      <c r="E28" s="10"/>
      <c r="F28" s="11">
        <f t="shared" si="0"/>
        <v>0</v>
      </c>
      <c r="G28" s="8"/>
      <c r="H28" s="9"/>
      <c r="I28" s="10"/>
      <c r="J28" s="9"/>
      <c r="K28" s="12"/>
    </row>
    <row r="29" spans="1:11" ht="15.75" x14ac:dyDescent="0.25">
      <c r="A29" s="7"/>
      <c r="B29" s="8"/>
      <c r="C29" s="9"/>
      <c r="D29" s="9"/>
      <c r="E29" s="10"/>
      <c r="F29" s="11">
        <f t="shared" si="0"/>
        <v>0</v>
      </c>
      <c r="G29" s="8"/>
      <c r="H29" s="9"/>
      <c r="I29" s="10"/>
      <c r="J29" s="9"/>
      <c r="K29" s="12"/>
    </row>
    <row r="30" spans="1:11" ht="15.75" x14ac:dyDescent="0.25">
      <c r="A30" s="7"/>
      <c r="B30" s="8"/>
      <c r="C30" s="9"/>
      <c r="D30" s="9"/>
      <c r="E30" s="10"/>
      <c r="F30" s="11">
        <f t="shared" si="0"/>
        <v>0</v>
      </c>
      <c r="G30" s="8"/>
      <c r="H30" s="9"/>
      <c r="I30" s="10"/>
      <c r="J30" s="9"/>
      <c r="K30" s="12"/>
    </row>
    <row r="31" spans="1:11" ht="15.75" x14ac:dyDescent="0.25">
      <c r="A31" s="7"/>
      <c r="B31" s="8"/>
      <c r="C31" s="9"/>
      <c r="D31" s="9"/>
      <c r="E31" s="10"/>
      <c r="F31" s="11">
        <f t="shared" si="0"/>
        <v>0</v>
      </c>
      <c r="G31" s="8"/>
      <c r="H31" s="9"/>
      <c r="I31" s="10"/>
      <c r="J31" s="9"/>
      <c r="K31" s="12"/>
    </row>
    <row r="32" spans="1:11" ht="15.75" x14ac:dyDescent="0.25">
      <c r="A32" s="7"/>
      <c r="B32" s="8"/>
      <c r="C32" s="9"/>
      <c r="D32" s="9"/>
      <c r="E32" s="10"/>
      <c r="F32" s="11">
        <f t="shared" si="0"/>
        <v>0</v>
      </c>
      <c r="G32" s="8"/>
      <c r="H32" s="9"/>
      <c r="I32" s="10"/>
      <c r="J32" s="9"/>
      <c r="K32" s="12"/>
    </row>
    <row r="33" spans="1:11" ht="15.75" x14ac:dyDescent="0.25">
      <c r="A33" s="7"/>
      <c r="B33" s="8"/>
      <c r="C33" s="9"/>
      <c r="D33" s="9"/>
      <c r="E33" s="10"/>
      <c r="F33" s="11">
        <f t="shared" si="0"/>
        <v>0</v>
      </c>
      <c r="G33" s="8"/>
      <c r="H33" s="9"/>
      <c r="I33" s="10"/>
      <c r="J33" s="9"/>
      <c r="K33" s="12"/>
    </row>
    <row r="34" spans="1:11" ht="15.75" x14ac:dyDescent="0.25">
      <c r="A34" s="7"/>
      <c r="B34" s="8"/>
      <c r="C34" s="9"/>
      <c r="D34" s="9"/>
      <c r="E34" s="10"/>
      <c r="F34" s="11">
        <f t="shared" si="0"/>
        <v>0</v>
      </c>
      <c r="G34" s="8"/>
      <c r="H34" s="9"/>
      <c r="I34" s="10"/>
      <c r="J34" s="9"/>
      <c r="K34" s="12"/>
    </row>
    <row r="35" spans="1:11" ht="15.75" x14ac:dyDescent="0.25">
      <c r="A35" s="14"/>
      <c r="B35" s="8"/>
      <c r="C35" s="9"/>
      <c r="D35" s="9"/>
      <c r="E35" s="10"/>
      <c r="F35" s="11">
        <f t="shared" si="0"/>
        <v>0</v>
      </c>
      <c r="G35" s="8"/>
      <c r="H35" s="9"/>
      <c r="I35" s="10"/>
      <c r="J35" s="9"/>
      <c r="K35" s="12"/>
    </row>
    <row r="36" spans="1:11" ht="15.75" x14ac:dyDescent="0.25">
      <c r="A36" s="14"/>
      <c r="B36" s="8"/>
      <c r="C36" s="9"/>
      <c r="D36" s="9"/>
      <c r="E36" s="10"/>
      <c r="F36" s="11">
        <f t="shared" si="0"/>
        <v>0</v>
      </c>
      <c r="G36" s="8"/>
      <c r="H36" s="9"/>
      <c r="I36" s="10"/>
      <c r="J36" s="9"/>
      <c r="K36" s="12"/>
    </row>
    <row r="37" spans="1:11" ht="15.75" x14ac:dyDescent="0.25">
      <c r="A37" s="7"/>
      <c r="B37" s="8"/>
      <c r="C37" s="9"/>
      <c r="D37" s="9"/>
      <c r="E37" s="10"/>
      <c r="F37" s="11">
        <f t="shared" si="0"/>
        <v>0</v>
      </c>
      <c r="G37" s="8"/>
      <c r="H37" s="9"/>
      <c r="I37" s="10"/>
      <c r="J37" s="9"/>
      <c r="K37" s="12"/>
    </row>
    <row r="38" spans="1:11" ht="15.75" x14ac:dyDescent="0.25">
      <c r="A38" s="7"/>
      <c r="B38" s="8"/>
      <c r="C38" s="9"/>
      <c r="D38" s="9"/>
      <c r="E38" s="10"/>
      <c r="F38" s="11">
        <f t="shared" si="0"/>
        <v>0</v>
      </c>
      <c r="G38" s="8"/>
      <c r="H38" s="9"/>
      <c r="I38" s="10"/>
      <c r="J38" s="9"/>
      <c r="K38" s="12"/>
    </row>
    <row r="39" spans="1:11" ht="15.75" x14ac:dyDescent="0.25">
      <c r="A39" s="7"/>
      <c r="B39" s="8"/>
      <c r="C39" s="9"/>
      <c r="D39" s="9"/>
      <c r="E39" s="10"/>
      <c r="F39" s="11">
        <f t="shared" si="0"/>
        <v>0</v>
      </c>
      <c r="G39" s="8"/>
      <c r="H39" s="9"/>
      <c r="I39" s="10"/>
      <c r="J39" s="9"/>
      <c r="K39" s="12"/>
    </row>
    <row r="40" spans="1:11" ht="15.75" x14ac:dyDescent="0.25">
      <c r="A40" s="7"/>
      <c r="B40" s="8"/>
      <c r="C40" s="9"/>
      <c r="D40" s="9"/>
      <c r="E40" s="10"/>
      <c r="F40" s="11">
        <f t="shared" si="0"/>
        <v>0</v>
      </c>
      <c r="G40" s="8"/>
      <c r="H40" s="9"/>
      <c r="I40" s="10"/>
      <c r="J40" s="9"/>
      <c r="K40" s="12"/>
    </row>
    <row r="41" spans="1:11" ht="15.75" x14ac:dyDescent="0.25">
      <c r="A41" s="7"/>
      <c r="B41" s="8"/>
      <c r="C41" s="9"/>
      <c r="D41" s="9"/>
      <c r="E41" s="10"/>
      <c r="F41" s="11">
        <f t="shared" si="0"/>
        <v>0</v>
      </c>
      <c r="G41" s="8"/>
      <c r="H41" s="9"/>
      <c r="I41" s="10"/>
      <c r="J41" s="9"/>
      <c r="K41" s="12"/>
    </row>
    <row r="42" spans="1:11" ht="15.75" x14ac:dyDescent="0.25">
      <c r="A42" s="7"/>
      <c r="B42" s="8"/>
      <c r="C42" s="9"/>
      <c r="D42" s="9"/>
      <c r="E42" s="10"/>
      <c r="F42" s="11">
        <f t="shared" si="0"/>
        <v>0</v>
      </c>
      <c r="G42" s="8"/>
      <c r="H42" s="9"/>
      <c r="I42" s="10"/>
      <c r="J42" s="9"/>
      <c r="K42" s="12"/>
    </row>
    <row r="43" spans="1:11" ht="15.75" x14ac:dyDescent="0.25">
      <c r="A43" s="7"/>
      <c r="B43" s="8"/>
      <c r="C43" s="9"/>
      <c r="D43" s="9"/>
      <c r="E43" s="10"/>
      <c r="F43" s="11">
        <f t="shared" si="0"/>
        <v>0</v>
      </c>
      <c r="G43" s="8"/>
      <c r="H43" s="9"/>
      <c r="I43" s="10"/>
      <c r="J43" s="9"/>
      <c r="K43" s="12"/>
    </row>
    <row r="44" spans="1:11" ht="15.75" x14ac:dyDescent="0.25">
      <c r="A44" s="7"/>
      <c r="B44" s="8"/>
      <c r="C44" s="9"/>
      <c r="D44" s="9"/>
      <c r="E44" s="10"/>
      <c r="F44" s="11">
        <f t="shared" si="0"/>
        <v>0</v>
      </c>
      <c r="G44" s="8"/>
      <c r="H44" s="9"/>
      <c r="I44" s="10"/>
      <c r="J44" s="9"/>
      <c r="K44" s="12"/>
    </row>
    <row r="45" spans="1:11" ht="15.75" x14ac:dyDescent="0.25">
      <c r="A45" s="14"/>
      <c r="B45" s="8"/>
      <c r="C45" s="9"/>
      <c r="D45" s="9"/>
      <c r="E45" s="10"/>
      <c r="F45" s="11">
        <f t="shared" si="0"/>
        <v>0</v>
      </c>
      <c r="G45" s="8"/>
      <c r="H45" s="9"/>
      <c r="I45" s="10"/>
      <c r="J45" s="9"/>
      <c r="K45" s="12"/>
    </row>
    <row r="46" spans="1:11" ht="15.75" x14ac:dyDescent="0.25">
      <c r="A46" s="14"/>
      <c r="B46" s="8"/>
      <c r="C46" s="9"/>
      <c r="D46" s="9"/>
      <c r="E46" s="10"/>
      <c r="F46" s="11">
        <f t="shared" si="0"/>
        <v>0</v>
      </c>
      <c r="G46" s="8"/>
      <c r="H46" s="9"/>
      <c r="I46" s="10"/>
      <c r="J46" s="9"/>
      <c r="K46" s="12"/>
    </row>
    <row r="47" spans="1:11" ht="15.75" x14ac:dyDescent="0.25">
      <c r="A47" s="15"/>
      <c r="B47" s="16"/>
      <c r="C47" s="17"/>
      <c r="D47" s="17"/>
      <c r="E47" s="18"/>
      <c r="F47" s="11">
        <f t="shared" si="0"/>
        <v>0</v>
      </c>
      <c r="G47" s="16"/>
      <c r="H47" s="17"/>
      <c r="I47" s="18"/>
      <c r="J47" s="17"/>
      <c r="K47" s="12"/>
    </row>
    <row r="48" spans="1:11" ht="15.75" x14ac:dyDescent="0.25">
      <c r="A48" s="15"/>
      <c r="B48" s="16"/>
      <c r="C48" s="17"/>
      <c r="D48" s="17"/>
      <c r="E48" s="18"/>
      <c r="F48" s="11">
        <f t="shared" si="0"/>
        <v>0</v>
      </c>
      <c r="G48" s="16"/>
      <c r="H48" s="17"/>
      <c r="I48" s="18"/>
      <c r="J48" s="17"/>
      <c r="K48" s="12"/>
    </row>
    <row r="49" spans="1:11" ht="15.75" x14ac:dyDescent="0.25">
      <c r="A49" s="15"/>
      <c r="B49" s="16"/>
      <c r="C49" s="17"/>
      <c r="D49" s="17"/>
      <c r="E49" s="18"/>
      <c r="F49" s="11">
        <f t="shared" si="0"/>
        <v>0</v>
      </c>
      <c r="G49" s="16"/>
      <c r="H49" s="17"/>
      <c r="I49" s="18"/>
      <c r="J49" s="17"/>
      <c r="K49" s="12"/>
    </row>
    <row r="50" spans="1:11" ht="15.75" x14ac:dyDescent="0.25">
      <c r="A50" s="16"/>
      <c r="B50" s="19" t="s">
        <v>20</v>
      </c>
      <c r="C50" s="20">
        <f>SUM(C7:C49)</f>
        <v>0</v>
      </c>
      <c r="D50" s="42">
        <f>SUM(D7:D49)</f>
        <v>7.4009999999999998</v>
      </c>
      <c r="E50" s="21"/>
      <c r="F50" s="43">
        <f t="shared" si="0"/>
        <v>7.4009999999999998</v>
      </c>
      <c r="G50" s="23"/>
      <c r="H50" s="20">
        <f>SUM(H7:H49)</f>
        <v>0</v>
      </c>
      <c r="I50" s="21"/>
      <c r="J50" s="42">
        <f>SUM(J7:J49)</f>
        <v>7.4009999999999998</v>
      </c>
      <c r="K50" s="24">
        <f>C50-H50</f>
        <v>0</v>
      </c>
    </row>
    <row r="53" spans="1:11" ht="15.75" x14ac:dyDescent="0.25">
      <c r="B53" s="25" t="s">
        <v>37</v>
      </c>
      <c r="F53" s="26"/>
      <c r="G53" s="133" t="s">
        <v>51</v>
      </c>
      <c r="H53" s="134"/>
    </row>
    <row r="54" spans="1:11" x14ac:dyDescent="0.25">
      <c r="B54" s="25"/>
      <c r="F54" s="27" t="s">
        <v>22</v>
      </c>
      <c r="G54" s="28"/>
      <c r="H54" s="28"/>
    </row>
    <row r="55" spans="1:11" ht="15.75" x14ac:dyDescent="0.25">
      <c r="B55" s="25" t="s">
        <v>23</v>
      </c>
      <c r="F55" s="26"/>
      <c r="G55" s="133" t="s">
        <v>52</v>
      </c>
      <c r="H55" s="134"/>
    </row>
    <row r="56" spans="1:11" x14ac:dyDescent="0.25">
      <c r="F56" s="27" t="s">
        <v>22</v>
      </c>
      <c r="G56" s="28"/>
      <c r="H56" s="2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zoomScale="75" workbookViewId="0">
      <selection activeCell="B3" sqref="B3:J3"/>
    </sheetView>
  </sheetViews>
  <sheetFormatPr defaultRowHeight="15" x14ac:dyDescent="0.25"/>
  <cols>
    <col min="1" max="1" width="7.28515625" customWidth="1"/>
    <col min="2" max="2" width="27.8554687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12" max="12" width="10.42578125" customWidth="1"/>
    <col min="257" max="257" width="7.28515625" customWidth="1"/>
    <col min="258" max="258" width="27.8554687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268" max="268" width="10.42578125" customWidth="1"/>
    <col min="513" max="513" width="7.28515625" customWidth="1"/>
    <col min="514" max="514" width="27.8554687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524" max="524" width="10.42578125" customWidth="1"/>
    <col min="769" max="769" width="7.28515625" customWidth="1"/>
    <col min="770" max="770" width="27.8554687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780" max="780" width="10.42578125" customWidth="1"/>
    <col min="1025" max="1025" width="7.28515625" customWidth="1"/>
    <col min="1026" max="1026" width="27.8554687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036" max="1036" width="10.42578125" customWidth="1"/>
    <col min="1281" max="1281" width="7.28515625" customWidth="1"/>
    <col min="1282" max="1282" width="27.8554687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292" max="1292" width="10.42578125" customWidth="1"/>
    <col min="1537" max="1537" width="7.28515625" customWidth="1"/>
    <col min="1538" max="1538" width="27.8554687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548" max="1548" width="10.42578125" customWidth="1"/>
    <col min="1793" max="1793" width="7.28515625" customWidth="1"/>
    <col min="1794" max="1794" width="27.8554687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1804" max="1804" width="10.42578125" customWidth="1"/>
    <col min="2049" max="2049" width="7.28515625" customWidth="1"/>
    <col min="2050" max="2050" width="27.8554687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060" max="2060" width="10.42578125" customWidth="1"/>
    <col min="2305" max="2305" width="7.28515625" customWidth="1"/>
    <col min="2306" max="2306" width="27.8554687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316" max="2316" width="10.42578125" customWidth="1"/>
    <col min="2561" max="2561" width="7.28515625" customWidth="1"/>
    <col min="2562" max="2562" width="27.8554687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572" max="2572" width="10.42578125" customWidth="1"/>
    <col min="2817" max="2817" width="7.28515625" customWidth="1"/>
    <col min="2818" max="2818" width="27.8554687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2828" max="2828" width="10.42578125" customWidth="1"/>
    <col min="3073" max="3073" width="7.28515625" customWidth="1"/>
    <col min="3074" max="3074" width="27.8554687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084" max="3084" width="10.42578125" customWidth="1"/>
    <col min="3329" max="3329" width="7.28515625" customWidth="1"/>
    <col min="3330" max="3330" width="27.8554687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340" max="3340" width="10.42578125" customWidth="1"/>
    <col min="3585" max="3585" width="7.28515625" customWidth="1"/>
    <col min="3586" max="3586" width="27.8554687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596" max="3596" width="10.42578125" customWidth="1"/>
    <col min="3841" max="3841" width="7.28515625" customWidth="1"/>
    <col min="3842" max="3842" width="27.8554687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3852" max="3852" width="10.42578125" customWidth="1"/>
    <col min="4097" max="4097" width="7.28515625" customWidth="1"/>
    <col min="4098" max="4098" width="27.8554687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108" max="4108" width="10.42578125" customWidth="1"/>
    <col min="4353" max="4353" width="7.28515625" customWidth="1"/>
    <col min="4354" max="4354" width="27.8554687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364" max="4364" width="10.42578125" customWidth="1"/>
    <col min="4609" max="4609" width="7.28515625" customWidth="1"/>
    <col min="4610" max="4610" width="27.8554687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620" max="4620" width="10.42578125" customWidth="1"/>
    <col min="4865" max="4865" width="7.28515625" customWidth="1"/>
    <col min="4866" max="4866" width="27.8554687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4876" max="4876" width="10.42578125" customWidth="1"/>
    <col min="5121" max="5121" width="7.28515625" customWidth="1"/>
    <col min="5122" max="5122" width="27.8554687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132" max="5132" width="10.42578125" customWidth="1"/>
    <col min="5377" max="5377" width="7.28515625" customWidth="1"/>
    <col min="5378" max="5378" width="27.8554687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388" max="5388" width="10.42578125" customWidth="1"/>
    <col min="5633" max="5633" width="7.28515625" customWidth="1"/>
    <col min="5634" max="5634" width="27.8554687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644" max="5644" width="10.42578125" customWidth="1"/>
    <col min="5889" max="5889" width="7.28515625" customWidth="1"/>
    <col min="5890" max="5890" width="27.8554687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5900" max="5900" width="10.42578125" customWidth="1"/>
    <col min="6145" max="6145" width="7.28515625" customWidth="1"/>
    <col min="6146" max="6146" width="27.8554687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156" max="6156" width="10.42578125" customWidth="1"/>
    <col min="6401" max="6401" width="7.28515625" customWidth="1"/>
    <col min="6402" max="6402" width="27.8554687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412" max="6412" width="10.42578125" customWidth="1"/>
    <col min="6657" max="6657" width="7.28515625" customWidth="1"/>
    <col min="6658" max="6658" width="27.8554687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668" max="6668" width="10.42578125" customWidth="1"/>
    <col min="6913" max="6913" width="7.28515625" customWidth="1"/>
    <col min="6914" max="6914" width="27.8554687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6924" max="6924" width="10.42578125" customWidth="1"/>
    <col min="7169" max="7169" width="7.28515625" customWidth="1"/>
    <col min="7170" max="7170" width="27.8554687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180" max="7180" width="10.42578125" customWidth="1"/>
    <col min="7425" max="7425" width="7.28515625" customWidth="1"/>
    <col min="7426" max="7426" width="27.8554687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436" max="7436" width="10.42578125" customWidth="1"/>
    <col min="7681" max="7681" width="7.28515625" customWidth="1"/>
    <col min="7682" max="7682" width="27.8554687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692" max="7692" width="10.42578125" customWidth="1"/>
    <col min="7937" max="7937" width="7.28515625" customWidth="1"/>
    <col min="7938" max="7938" width="27.8554687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7948" max="7948" width="10.42578125" customWidth="1"/>
    <col min="8193" max="8193" width="7.28515625" customWidth="1"/>
    <col min="8194" max="8194" width="27.8554687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204" max="8204" width="10.42578125" customWidth="1"/>
    <col min="8449" max="8449" width="7.28515625" customWidth="1"/>
    <col min="8450" max="8450" width="27.8554687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460" max="8460" width="10.42578125" customWidth="1"/>
    <col min="8705" max="8705" width="7.28515625" customWidth="1"/>
    <col min="8706" max="8706" width="27.8554687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716" max="8716" width="10.42578125" customWidth="1"/>
    <col min="8961" max="8961" width="7.28515625" customWidth="1"/>
    <col min="8962" max="8962" width="27.8554687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8972" max="8972" width="10.42578125" customWidth="1"/>
    <col min="9217" max="9217" width="7.28515625" customWidth="1"/>
    <col min="9218" max="9218" width="27.8554687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228" max="9228" width="10.42578125" customWidth="1"/>
    <col min="9473" max="9473" width="7.28515625" customWidth="1"/>
    <col min="9474" max="9474" width="27.8554687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484" max="9484" width="10.42578125" customWidth="1"/>
    <col min="9729" max="9729" width="7.28515625" customWidth="1"/>
    <col min="9730" max="9730" width="27.8554687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740" max="9740" width="10.42578125" customWidth="1"/>
    <col min="9985" max="9985" width="7.28515625" customWidth="1"/>
    <col min="9986" max="9986" width="27.8554687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9996" max="9996" width="10.42578125" customWidth="1"/>
    <col min="10241" max="10241" width="7.28515625" customWidth="1"/>
    <col min="10242" max="10242" width="27.8554687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252" max="10252" width="10.42578125" customWidth="1"/>
    <col min="10497" max="10497" width="7.28515625" customWidth="1"/>
    <col min="10498" max="10498" width="27.8554687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508" max="10508" width="10.42578125" customWidth="1"/>
    <col min="10753" max="10753" width="7.28515625" customWidth="1"/>
    <col min="10754" max="10754" width="27.8554687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0764" max="10764" width="10.42578125" customWidth="1"/>
    <col min="11009" max="11009" width="7.28515625" customWidth="1"/>
    <col min="11010" max="11010" width="27.8554687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020" max="11020" width="10.42578125" customWidth="1"/>
    <col min="11265" max="11265" width="7.28515625" customWidth="1"/>
    <col min="11266" max="11266" width="27.8554687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276" max="11276" width="10.42578125" customWidth="1"/>
    <col min="11521" max="11521" width="7.28515625" customWidth="1"/>
    <col min="11522" max="11522" width="27.8554687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532" max="11532" width="10.42578125" customWidth="1"/>
    <col min="11777" max="11777" width="7.28515625" customWidth="1"/>
    <col min="11778" max="11778" width="27.8554687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1788" max="11788" width="10.42578125" customWidth="1"/>
    <col min="12033" max="12033" width="7.28515625" customWidth="1"/>
    <col min="12034" max="12034" width="27.8554687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044" max="12044" width="10.42578125" customWidth="1"/>
    <col min="12289" max="12289" width="7.28515625" customWidth="1"/>
    <col min="12290" max="12290" width="27.8554687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300" max="12300" width="10.42578125" customWidth="1"/>
    <col min="12545" max="12545" width="7.28515625" customWidth="1"/>
    <col min="12546" max="12546" width="27.8554687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556" max="12556" width="10.42578125" customWidth="1"/>
    <col min="12801" max="12801" width="7.28515625" customWidth="1"/>
    <col min="12802" max="12802" width="27.8554687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2812" max="12812" width="10.42578125" customWidth="1"/>
    <col min="13057" max="13057" width="7.28515625" customWidth="1"/>
    <col min="13058" max="13058" width="27.8554687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068" max="13068" width="10.42578125" customWidth="1"/>
    <col min="13313" max="13313" width="7.28515625" customWidth="1"/>
    <col min="13314" max="13314" width="27.8554687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324" max="13324" width="10.42578125" customWidth="1"/>
    <col min="13569" max="13569" width="7.28515625" customWidth="1"/>
    <col min="13570" max="13570" width="27.8554687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580" max="13580" width="10.42578125" customWidth="1"/>
    <col min="13825" max="13825" width="7.28515625" customWidth="1"/>
    <col min="13826" max="13826" width="27.8554687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3836" max="13836" width="10.42578125" customWidth="1"/>
    <col min="14081" max="14081" width="7.28515625" customWidth="1"/>
    <col min="14082" max="14082" width="27.8554687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092" max="14092" width="10.42578125" customWidth="1"/>
    <col min="14337" max="14337" width="7.28515625" customWidth="1"/>
    <col min="14338" max="14338" width="27.8554687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348" max="14348" width="10.42578125" customWidth="1"/>
    <col min="14593" max="14593" width="7.28515625" customWidth="1"/>
    <col min="14594" max="14594" width="27.8554687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604" max="14604" width="10.42578125" customWidth="1"/>
    <col min="14849" max="14849" width="7.28515625" customWidth="1"/>
    <col min="14850" max="14850" width="27.8554687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4860" max="14860" width="10.42578125" customWidth="1"/>
    <col min="15105" max="15105" width="7.28515625" customWidth="1"/>
    <col min="15106" max="15106" width="27.8554687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116" max="15116" width="10.42578125" customWidth="1"/>
    <col min="15361" max="15361" width="7.28515625" customWidth="1"/>
    <col min="15362" max="15362" width="27.8554687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372" max="15372" width="10.42578125" customWidth="1"/>
    <col min="15617" max="15617" width="7.28515625" customWidth="1"/>
    <col min="15618" max="15618" width="27.8554687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628" max="15628" width="10.42578125" customWidth="1"/>
    <col min="15873" max="15873" width="7.28515625" customWidth="1"/>
    <col min="15874" max="15874" width="27.8554687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5884" max="15884" width="10.42578125" customWidth="1"/>
    <col min="16129" max="16129" width="7.28515625" customWidth="1"/>
    <col min="16130" max="16130" width="27.8554687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  <col min="16140" max="16140" width="10.42578125" customWidth="1"/>
  </cols>
  <sheetData>
    <row r="1" spans="1:14" ht="18.75" customHeight="1" x14ac:dyDescent="0.25">
      <c r="I1" s="135" t="s">
        <v>0</v>
      </c>
      <c r="J1" s="135"/>
      <c r="K1" s="135"/>
    </row>
    <row r="2" spans="1:14" ht="20.25" customHeight="1" x14ac:dyDescent="0.25">
      <c r="A2" s="2"/>
      <c r="B2" s="2"/>
      <c r="C2" s="2"/>
      <c r="D2" s="2"/>
      <c r="E2" s="2"/>
      <c r="F2" s="2"/>
      <c r="G2" s="2"/>
      <c r="H2" s="3"/>
      <c r="I2" s="136" t="s">
        <v>1</v>
      </c>
      <c r="J2" s="136"/>
      <c r="K2" s="136"/>
      <c r="L2" s="136"/>
    </row>
    <row r="3" spans="1:14" ht="61.5" customHeight="1" x14ac:dyDescent="0.25">
      <c r="A3" s="2"/>
      <c r="B3" s="137" t="s">
        <v>53</v>
      </c>
      <c r="C3" s="138"/>
      <c r="D3" s="138"/>
      <c r="E3" s="138"/>
      <c r="F3" s="138"/>
      <c r="G3" s="138"/>
      <c r="H3" s="138"/>
      <c r="I3" s="138"/>
      <c r="J3" s="138"/>
      <c r="K3" s="2"/>
    </row>
    <row r="4" spans="1:14" ht="31.5" customHeight="1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4" ht="33" customHeight="1" x14ac:dyDescent="0.25">
      <c r="A5" s="140" t="s">
        <v>4</v>
      </c>
      <c r="B5" s="140" t="s">
        <v>5</v>
      </c>
      <c r="C5" s="141" t="s">
        <v>6</v>
      </c>
      <c r="D5" s="141"/>
      <c r="E5" s="141"/>
      <c r="F5" s="141" t="s">
        <v>7</v>
      </c>
      <c r="G5" s="141" t="s">
        <v>8</v>
      </c>
      <c r="H5" s="141"/>
      <c r="I5" s="141"/>
      <c r="J5" s="141"/>
      <c r="K5" s="142" t="s">
        <v>9</v>
      </c>
    </row>
    <row r="6" spans="1:14" ht="158.25" customHeight="1" x14ac:dyDescent="0.25">
      <c r="A6" s="140"/>
      <c r="B6" s="140"/>
      <c r="C6" s="5" t="s">
        <v>10</v>
      </c>
      <c r="D6" s="5" t="s">
        <v>11</v>
      </c>
      <c r="E6" s="5" t="s">
        <v>12</v>
      </c>
      <c r="F6" s="141"/>
      <c r="G6" s="6" t="s">
        <v>13</v>
      </c>
      <c r="H6" s="5" t="s">
        <v>14</v>
      </c>
      <c r="I6" s="5" t="s">
        <v>15</v>
      </c>
      <c r="J6" s="5" t="s">
        <v>14</v>
      </c>
      <c r="K6" s="142"/>
    </row>
    <row r="7" spans="1:14" ht="30" customHeight="1" x14ac:dyDescent="0.25">
      <c r="A7" s="7">
        <v>1</v>
      </c>
      <c r="B7" s="5" t="s">
        <v>54</v>
      </c>
      <c r="C7" s="5"/>
      <c r="D7" s="7">
        <v>1.3</v>
      </c>
      <c r="E7" s="7" t="s">
        <v>55</v>
      </c>
      <c r="F7" s="44">
        <f>SUM(C7,D7)</f>
        <v>1.3</v>
      </c>
      <c r="G7" s="45">
        <v>2210</v>
      </c>
      <c r="H7" s="7">
        <v>1.3</v>
      </c>
      <c r="I7" s="7" t="s">
        <v>55</v>
      </c>
      <c r="J7" s="5">
        <v>1.3</v>
      </c>
      <c r="K7" s="6"/>
    </row>
    <row r="8" spans="1:14" ht="25.5" x14ac:dyDescent="0.25">
      <c r="A8" s="7">
        <v>1</v>
      </c>
      <c r="B8" s="5" t="s">
        <v>54</v>
      </c>
      <c r="C8" s="46"/>
      <c r="D8" s="46">
        <v>20</v>
      </c>
      <c r="E8" s="10" t="s">
        <v>44</v>
      </c>
      <c r="F8" s="44">
        <f>SUM(C8,D8)</f>
        <v>20</v>
      </c>
      <c r="G8" s="8">
        <v>2220</v>
      </c>
      <c r="H8" s="9">
        <v>20</v>
      </c>
      <c r="I8" s="10" t="s">
        <v>44</v>
      </c>
      <c r="J8" s="46">
        <v>20</v>
      </c>
      <c r="K8" s="12"/>
    </row>
    <row r="9" spans="1:14" ht="15.75" x14ac:dyDescent="0.25">
      <c r="A9" s="7">
        <v>3</v>
      </c>
      <c r="B9" s="8" t="s">
        <v>56</v>
      </c>
      <c r="C9" s="46"/>
      <c r="D9" s="9">
        <v>6.2</v>
      </c>
      <c r="E9" s="10" t="s">
        <v>44</v>
      </c>
      <c r="F9" s="44">
        <f>SUM(C9,D9)</f>
        <v>6.2</v>
      </c>
      <c r="G9" s="8">
        <v>2220</v>
      </c>
      <c r="H9" s="9">
        <v>6.2</v>
      </c>
      <c r="I9" s="10" t="s">
        <v>44</v>
      </c>
      <c r="J9" s="46">
        <v>6.2</v>
      </c>
      <c r="K9" s="12"/>
    </row>
    <row r="10" spans="1:14" ht="31.5" customHeight="1" x14ac:dyDescent="0.25">
      <c r="A10" s="7">
        <v>4</v>
      </c>
      <c r="B10" s="10" t="s">
        <v>57</v>
      </c>
      <c r="C10" s="46"/>
      <c r="D10" s="9">
        <v>0.9</v>
      </c>
      <c r="E10" s="10" t="s">
        <v>45</v>
      </c>
      <c r="F10" s="44">
        <f>SUM(C10,D10)</f>
        <v>0.9</v>
      </c>
      <c r="G10" s="8">
        <v>2230</v>
      </c>
      <c r="H10" s="9">
        <v>0.9</v>
      </c>
      <c r="I10" s="10" t="s">
        <v>45</v>
      </c>
      <c r="J10" s="46">
        <v>0.9</v>
      </c>
      <c r="K10" s="12"/>
    </row>
    <row r="11" spans="1:14" ht="48.75" customHeight="1" x14ac:dyDescent="0.25">
      <c r="A11" s="7">
        <v>5</v>
      </c>
      <c r="B11" s="8" t="s">
        <v>58</v>
      </c>
      <c r="C11" s="46"/>
      <c r="D11" s="46">
        <v>49.4</v>
      </c>
      <c r="E11" s="10" t="s">
        <v>59</v>
      </c>
      <c r="F11" s="44">
        <f t="shared" ref="F11:F53" si="0">SUM(C11,D11)</f>
        <v>49.4</v>
      </c>
      <c r="G11" s="8">
        <v>3110</v>
      </c>
      <c r="H11" s="9">
        <v>49.4</v>
      </c>
      <c r="I11" s="10" t="s">
        <v>59</v>
      </c>
      <c r="J11" s="46">
        <v>49.4</v>
      </c>
      <c r="K11" s="12"/>
    </row>
    <row r="12" spans="1:14" ht="48" customHeight="1" x14ac:dyDescent="0.25">
      <c r="A12" s="7">
        <v>6</v>
      </c>
      <c r="B12" s="8" t="s">
        <v>58</v>
      </c>
      <c r="C12" s="9">
        <v>653.20000000000005</v>
      </c>
      <c r="D12" s="46"/>
      <c r="E12" s="10"/>
      <c r="F12" s="44">
        <f>C12</f>
        <v>653.20000000000005</v>
      </c>
      <c r="G12" s="47">
        <v>2210</v>
      </c>
      <c r="H12" s="48">
        <v>60.1</v>
      </c>
      <c r="I12" s="10" t="s">
        <v>60</v>
      </c>
      <c r="J12" s="46">
        <v>60.1</v>
      </c>
      <c r="K12" s="12"/>
      <c r="N12" s="49"/>
    </row>
    <row r="13" spans="1:14" ht="15.75" x14ac:dyDescent="0.25">
      <c r="A13" s="7">
        <v>7</v>
      </c>
      <c r="B13" s="10" t="s">
        <v>61</v>
      </c>
      <c r="C13" s="9">
        <v>0.5</v>
      </c>
      <c r="D13" s="46"/>
      <c r="E13" s="10"/>
      <c r="F13" s="44">
        <f>C13</f>
        <v>0.5</v>
      </c>
      <c r="G13" s="8">
        <v>2220</v>
      </c>
      <c r="H13" s="9">
        <v>16.5</v>
      </c>
      <c r="I13" s="10" t="s">
        <v>44</v>
      </c>
      <c r="J13" s="46">
        <v>16.5</v>
      </c>
      <c r="K13" s="12"/>
    </row>
    <row r="14" spans="1:14" ht="63" x14ac:dyDescent="0.25">
      <c r="A14" s="7">
        <v>8</v>
      </c>
      <c r="B14" s="10" t="s">
        <v>62</v>
      </c>
      <c r="C14" s="9">
        <v>1000</v>
      </c>
      <c r="D14" s="9"/>
      <c r="E14" s="10"/>
      <c r="F14" s="11">
        <f t="shared" si="0"/>
        <v>1000</v>
      </c>
      <c r="G14" s="47">
        <v>2240</v>
      </c>
      <c r="H14" s="50">
        <v>62.8</v>
      </c>
      <c r="I14" s="10" t="s">
        <v>63</v>
      </c>
      <c r="J14" s="46">
        <v>62.8</v>
      </c>
      <c r="K14" s="12"/>
    </row>
    <row r="15" spans="1:14" ht="31.5" x14ac:dyDescent="0.25">
      <c r="A15" s="7">
        <v>9</v>
      </c>
      <c r="B15" s="8" t="s">
        <v>64</v>
      </c>
      <c r="C15" s="9">
        <v>1</v>
      </c>
      <c r="D15" s="9"/>
      <c r="E15" s="10"/>
      <c r="F15" s="11">
        <f t="shared" si="0"/>
        <v>1</v>
      </c>
      <c r="G15" s="47">
        <v>2250</v>
      </c>
      <c r="H15" s="50">
        <v>1.1000000000000001</v>
      </c>
      <c r="I15" s="10" t="s">
        <v>65</v>
      </c>
      <c r="J15" s="46">
        <v>1.1000000000000001</v>
      </c>
      <c r="K15" s="12"/>
    </row>
    <row r="16" spans="1:14" ht="15.75" x14ac:dyDescent="0.25">
      <c r="A16" s="14">
        <v>10</v>
      </c>
      <c r="B16" s="8" t="s">
        <v>66</v>
      </c>
      <c r="C16" s="9">
        <v>1</v>
      </c>
      <c r="D16" s="9"/>
      <c r="E16" s="10"/>
      <c r="F16" s="11">
        <f t="shared" si="0"/>
        <v>1</v>
      </c>
      <c r="G16" s="8">
        <v>2275</v>
      </c>
      <c r="H16" s="46">
        <v>12.8</v>
      </c>
      <c r="I16" s="10" t="s">
        <v>67</v>
      </c>
      <c r="J16" s="46">
        <v>12.8</v>
      </c>
      <c r="K16" s="12"/>
    </row>
    <row r="17" spans="1:11" ht="15" customHeight="1" x14ac:dyDescent="0.25">
      <c r="A17" s="14">
        <v>11</v>
      </c>
      <c r="B17" s="8" t="s">
        <v>68</v>
      </c>
      <c r="C17" s="9">
        <v>15</v>
      </c>
      <c r="D17" s="9"/>
      <c r="E17" s="10"/>
      <c r="F17" s="11">
        <f t="shared" si="0"/>
        <v>15</v>
      </c>
      <c r="G17" s="8">
        <v>3110</v>
      </c>
      <c r="H17" s="46">
        <v>21.1</v>
      </c>
      <c r="I17" s="10" t="s">
        <v>59</v>
      </c>
      <c r="J17" s="46">
        <v>21.1</v>
      </c>
      <c r="K17" s="12"/>
    </row>
    <row r="18" spans="1:11" ht="15.75" x14ac:dyDescent="0.25">
      <c r="A18" s="7"/>
      <c r="B18" s="8"/>
      <c r="C18" s="9"/>
      <c r="D18" s="9"/>
      <c r="E18" s="10"/>
      <c r="F18" s="11">
        <f t="shared" si="0"/>
        <v>0</v>
      </c>
      <c r="G18" s="8"/>
      <c r="H18" s="46"/>
      <c r="I18" s="10"/>
      <c r="J18" s="46"/>
      <c r="K18" s="12"/>
    </row>
    <row r="19" spans="1:11" ht="15.75" x14ac:dyDescent="0.25">
      <c r="A19" s="7"/>
      <c r="B19" s="8"/>
      <c r="C19" s="9"/>
      <c r="D19" s="9"/>
      <c r="E19" s="10"/>
      <c r="F19" s="11"/>
      <c r="G19" s="8"/>
      <c r="H19" s="46"/>
      <c r="I19" s="10"/>
      <c r="J19" s="46"/>
      <c r="K19" s="12"/>
    </row>
    <row r="20" spans="1:11" ht="15.75" x14ac:dyDescent="0.25">
      <c r="A20" s="7"/>
      <c r="B20" s="8"/>
      <c r="C20" s="9"/>
      <c r="D20" s="9"/>
      <c r="E20" s="10"/>
      <c r="F20" s="11"/>
      <c r="G20" s="8"/>
      <c r="H20" s="46"/>
      <c r="I20" s="10"/>
      <c r="J20" s="46"/>
      <c r="K20" s="12"/>
    </row>
    <row r="21" spans="1:11" ht="15.75" x14ac:dyDescent="0.25">
      <c r="A21" s="7"/>
      <c r="B21" s="8"/>
      <c r="C21" s="9"/>
      <c r="D21" s="9"/>
      <c r="E21" s="10"/>
      <c r="F21" s="11">
        <f t="shared" si="0"/>
        <v>0</v>
      </c>
      <c r="G21" s="8"/>
      <c r="H21" s="46"/>
      <c r="I21" s="13"/>
      <c r="J21" s="46"/>
      <c r="K21" s="12"/>
    </row>
    <row r="22" spans="1:11" ht="15.75" x14ac:dyDescent="0.25">
      <c r="A22" s="7"/>
      <c r="B22" s="8"/>
      <c r="C22" s="9"/>
      <c r="D22" s="9"/>
      <c r="E22" s="10"/>
      <c r="F22" s="11">
        <f t="shared" si="0"/>
        <v>0</v>
      </c>
      <c r="G22" s="8"/>
      <c r="H22" s="9"/>
      <c r="I22" s="10"/>
      <c r="J22" s="46"/>
      <c r="K22" s="12"/>
    </row>
    <row r="23" spans="1:11" ht="28.5" customHeight="1" x14ac:dyDescent="0.25">
      <c r="A23" s="7"/>
      <c r="B23" s="8"/>
      <c r="C23" s="9"/>
      <c r="D23" s="9"/>
      <c r="E23" s="10"/>
      <c r="F23" s="11">
        <f t="shared" si="0"/>
        <v>0</v>
      </c>
      <c r="G23" s="8"/>
      <c r="H23" s="9"/>
      <c r="I23" s="10"/>
      <c r="J23" s="46"/>
      <c r="K23" s="12"/>
    </row>
    <row r="24" spans="1:11" ht="15.75" x14ac:dyDescent="0.25">
      <c r="A24" s="7"/>
      <c r="B24" s="8"/>
      <c r="C24" s="9"/>
      <c r="D24" s="9"/>
      <c r="E24" s="10"/>
      <c r="F24" s="11">
        <f t="shared" si="0"/>
        <v>0</v>
      </c>
      <c r="G24" s="8"/>
      <c r="H24" s="9"/>
      <c r="I24" s="10"/>
      <c r="J24" s="46"/>
      <c r="K24" s="12"/>
    </row>
    <row r="25" spans="1:11" ht="15.75" x14ac:dyDescent="0.25">
      <c r="A25" s="7"/>
      <c r="B25" s="8"/>
      <c r="C25" s="9"/>
      <c r="D25" s="9"/>
      <c r="E25" s="10"/>
      <c r="F25" s="11">
        <f t="shared" si="0"/>
        <v>0</v>
      </c>
      <c r="G25" s="8"/>
      <c r="H25" s="9"/>
      <c r="I25" s="10"/>
      <c r="J25" s="9"/>
      <c r="K25" s="12"/>
    </row>
    <row r="26" spans="1:11" ht="15.75" x14ac:dyDescent="0.25">
      <c r="A26" s="7"/>
      <c r="B26" s="8"/>
      <c r="C26" s="9"/>
      <c r="D26" s="9"/>
      <c r="E26" s="10"/>
      <c r="F26" s="11">
        <f t="shared" si="0"/>
        <v>0</v>
      </c>
      <c r="G26" s="8"/>
      <c r="H26" s="9"/>
      <c r="I26" s="10"/>
      <c r="J26" s="9"/>
      <c r="K26" s="12"/>
    </row>
    <row r="27" spans="1:11" ht="15.75" x14ac:dyDescent="0.25">
      <c r="A27" s="7"/>
      <c r="B27" s="8"/>
      <c r="C27" s="9"/>
      <c r="D27" s="9"/>
      <c r="E27" s="10"/>
      <c r="F27" s="11">
        <f t="shared" si="0"/>
        <v>0</v>
      </c>
      <c r="G27" s="8"/>
      <c r="H27" s="9"/>
      <c r="I27" s="10"/>
      <c r="J27" s="9"/>
      <c r="K27" s="12"/>
    </row>
    <row r="28" spans="1:11" ht="15.75" x14ac:dyDescent="0.25">
      <c r="A28" s="14"/>
      <c r="B28" s="8"/>
      <c r="C28" s="9"/>
      <c r="D28" s="9"/>
      <c r="E28" s="10"/>
      <c r="F28" s="11">
        <f t="shared" si="0"/>
        <v>0</v>
      </c>
      <c r="G28" s="8"/>
      <c r="H28" s="9"/>
      <c r="I28" s="10"/>
      <c r="J28" s="9"/>
      <c r="K28" s="12"/>
    </row>
    <row r="29" spans="1:11" ht="15.75" x14ac:dyDescent="0.25">
      <c r="A29" s="14"/>
      <c r="B29" s="8"/>
      <c r="C29" s="9"/>
      <c r="D29" s="9"/>
      <c r="E29" s="10"/>
      <c r="F29" s="11">
        <f t="shared" si="0"/>
        <v>0</v>
      </c>
      <c r="G29" s="8"/>
      <c r="H29" s="9"/>
      <c r="I29" s="10"/>
      <c r="J29" s="9"/>
      <c r="K29" s="12"/>
    </row>
    <row r="30" spans="1:11" ht="15.75" x14ac:dyDescent="0.25">
      <c r="A30" s="7"/>
      <c r="B30" s="8"/>
      <c r="C30" s="9"/>
      <c r="D30" s="9"/>
      <c r="E30" s="10"/>
      <c r="F30" s="11">
        <f t="shared" si="0"/>
        <v>0</v>
      </c>
      <c r="G30" s="8"/>
      <c r="H30" s="9"/>
      <c r="I30" s="10"/>
      <c r="J30" s="9"/>
      <c r="K30" s="12"/>
    </row>
    <row r="31" spans="1:11" ht="15.75" x14ac:dyDescent="0.25">
      <c r="A31" s="7"/>
      <c r="B31" s="8"/>
      <c r="C31" s="9"/>
      <c r="D31" s="9"/>
      <c r="E31" s="10"/>
      <c r="F31" s="11">
        <f t="shared" si="0"/>
        <v>0</v>
      </c>
      <c r="G31" s="8"/>
      <c r="H31" s="9"/>
      <c r="I31" s="10"/>
      <c r="J31" s="9"/>
      <c r="K31" s="12"/>
    </row>
    <row r="32" spans="1:11" ht="15.75" x14ac:dyDescent="0.25">
      <c r="A32" s="7"/>
      <c r="B32" s="8"/>
      <c r="C32" s="9"/>
      <c r="D32" s="9"/>
      <c r="E32" s="10"/>
      <c r="F32" s="11">
        <f t="shared" si="0"/>
        <v>0</v>
      </c>
      <c r="G32" s="8"/>
      <c r="H32" s="9"/>
      <c r="I32" s="10"/>
      <c r="J32" s="9"/>
      <c r="K32" s="12"/>
    </row>
    <row r="33" spans="1:11" ht="15.75" x14ac:dyDescent="0.25">
      <c r="A33" s="7"/>
      <c r="B33" s="8"/>
      <c r="C33" s="9"/>
      <c r="D33" s="9"/>
      <c r="E33" s="10"/>
      <c r="F33" s="11">
        <f t="shared" si="0"/>
        <v>0</v>
      </c>
      <c r="G33" s="8"/>
      <c r="H33" s="9"/>
      <c r="I33" s="10"/>
      <c r="J33" s="9"/>
      <c r="K33" s="12"/>
    </row>
    <row r="34" spans="1:11" ht="15.75" x14ac:dyDescent="0.25">
      <c r="A34" s="7"/>
      <c r="B34" s="8"/>
      <c r="C34" s="9"/>
      <c r="D34" s="9"/>
      <c r="E34" s="10"/>
      <c r="F34" s="11">
        <f t="shared" si="0"/>
        <v>0</v>
      </c>
      <c r="G34" s="8"/>
      <c r="H34" s="9"/>
      <c r="I34" s="10"/>
      <c r="J34" s="9"/>
      <c r="K34" s="12"/>
    </row>
    <row r="35" spans="1:11" ht="15.75" x14ac:dyDescent="0.25">
      <c r="A35" s="7"/>
      <c r="B35" s="8"/>
      <c r="C35" s="9"/>
      <c r="D35" s="9"/>
      <c r="E35" s="10"/>
      <c r="F35" s="11">
        <f t="shared" si="0"/>
        <v>0</v>
      </c>
      <c r="G35" s="8"/>
      <c r="H35" s="9"/>
      <c r="I35" s="10"/>
      <c r="J35" s="9"/>
      <c r="K35" s="12"/>
    </row>
    <row r="36" spans="1:11" ht="15.75" x14ac:dyDescent="0.25">
      <c r="A36" s="7"/>
      <c r="B36" s="8"/>
      <c r="C36" s="9"/>
      <c r="D36" s="9"/>
      <c r="E36" s="10"/>
      <c r="F36" s="11">
        <f t="shared" si="0"/>
        <v>0</v>
      </c>
      <c r="G36" s="8"/>
      <c r="H36" s="9"/>
      <c r="I36" s="10"/>
      <c r="J36" s="9"/>
      <c r="K36" s="12"/>
    </row>
    <row r="37" spans="1:11" ht="15.75" x14ac:dyDescent="0.25">
      <c r="A37" s="7"/>
      <c r="B37" s="8"/>
      <c r="C37" s="9"/>
      <c r="D37" s="9"/>
      <c r="E37" s="10"/>
      <c r="F37" s="11">
        <f t="shared" si="0"/>
        <v>0</v>
      </c>
      <c r="G37" s="8"/>
      <c r="H37" s="9"/>
      <c r="I37" s="10"/>
      <c r="J37" s="9"/>
      <c r="K37" s="12"/>
    </row>
    <row r="38" spans="1:11" ht="15.75" x14ac:dyDescent="0.25">
      <c r="A38" s="14"/>
      <c r="B38" s="8"/>
      <c r="C38" s="9"/>
      <c r="D38" s="9"/>
      <c r="E38" s="10"/>
      <c r="F38" s="11">
        <f t="shared" si="0"/>
        <v>0</v>
      </c>
      <c r="G38" s="8"/>
      <c r="H38" s="9"/>
      <c r="I38" s="10"/>
      <c r="J38" s="9"/>
      <c r="K38" s="12"/>
    </row>
    <row r="39" spans="1:11" ht="15.75" x14ac:dyDescent="0.25">
      <c r="A39" s="14"/>
      <c r="B39" s="8"/>
      <c r="C39" s="9"/>
      <c r="D39" s="9"/>
      <c r="E39" s="10"/>
      <c r="F39" s="11">
        <f t="shared" si="0"/>
        <v>0</v>
      </c>
      <c r="G39" s="8"/>
      <c r="H39" s="9"/>
      <c r="I39" s="10"/>
      <c r="J39" s="9"/>
      <c r="K39" s="12"/>
    </row>
    <row r="40" spans="1:11" ht="15.75" x14ac:dyDescent="0.25">
      <c r="A40" s="7"/>
      <c r="B40" s="8"/>
      <c r="C40" s="9"/>
      <c r="D40" s="9"/>
      <c r="E40" s="10"/>
      <c r="F40" s="11">
        <f t="shared" si="0"/>
        <v>0</v>
      </c>
      <c r="G40" s="8"/>
      <c r="H40" s="9"/>
      <c r="I40" s="10"/>
      <c r="J40" s="9"/>
      <c r="K40" s="12"/>
    </row>
    <row r="41" spans="1:11" ht="15.75" x14ac:dyDescent="0.25">
      <c r="A41" s="7"/>
      <c r="B41" s="8"/>
      <c r="C41" s="9"/>
      <c r="D41" s="9"/>
      <c r="E41" s="10"/>
      <c r="F41" s="11">
        <f t="shared" si="0"/>
        <v>0</v>
      </c>
      <c r="G41" s="8"/>
      <c r="H41" s="9"/>
      <c r="I41" s="10"/>
      <c r="J41" s="9"/>
      <c r="K41" s="12"/>
    </row>
    <row r="42" spans="1:11" ht="15.75" x14ac:dyDescent="0.25">
      <c r="A42" s="7"/>
      <c r="B42" s="8"/>
      <c r="C42" s="9"/>
      <c r="D42" s="9"/>
      <c r="E42" s="10"/>
      <c r="F42" s="11">
        <f t="shared" si="0"/>
        <v>0</v>
      </c>
      <c r="G42" s="8"/>
      <c r="H42" s="9"/>
      <c r="I42" s="10"/>
      <c r="J42" s="9"/>
      <c r="K42" s="12"/>
    </row>
    <row r="43" spans="1:11" ht="15.75" x14ac:dyDescent="0.25">
      <c r="A43" s="7"/>
      <c r="B43" s="8"/>
      <c r="C43" s="9"/>
      <c r="D43" s="9"/>
      <c r="E43" s="10"/>
      <c r="F43" s="11">
        <f t="shared" si="0"/>
        <v>0</v>
      </c>
      <c r="G43" s="8"/>
      <c r="H43" s="9"/>
      <c r="I43" s="10"/>
      <c r="J43" s="9"/>
      <c r="K43" s="12"/>
    </row>
    <row r="44" spans="1:11" ht="15.75" x14ac:dyDescent="0.25">
      <c r="A44" s="7"/>
      <c r="B44" s="8"/>
      <c r="C44" s="9"/>
      <c r="D44" s="9"/>
      <c r="E44" s="10"/>
      <c r="F44" s="11">
        <f t="shared" si="0"/>
        <v>0</v>
      </c>
      <c r="G44" s="8"/>
      <c r="H44" s="9"/>
      <c r="I44" s="10"/>
      <c r="J44" s="9"/>
      <c r="K44" s="12"/>
    </row>
    <row r="45" spans="1:11" ht="15.75" x14ac:dyDescent="0.25">
      <c r="A45" s="7"/>
      <c r="B45" s="8"/>
      <c r="C45" s="9"/>
      <c r="D45" s="9"/>
      <c r="E45" s="10"/>
      <c r="F45" s="11">
        <f t="shared" si="0"/>
        <v>0</v>
      </c>
      <c r="G45" s="8"/>
      <c r="H45" s="9"/>
      <c r="I45" s="10"/>
      <c r="J45" s="9"/>
      <c r="K45" s="12"/>
    </row>
    <row r="46" spans="1:11" ht="15.75" x14ac:dyDescent="0.25">
      <c r="A46" s="7"/>
      <c r="B46" s="8"/>
      <c r="C46" s="9"/>
      <c r="D46" s="9"/>
      <c r="E46" s="10"/>
      <c r="F46" s="11">
        <f t="shared" si="0"/>
        <v>0</v>
      </c>
      <c r="G46" s="8"/>
      <c r="H46" s="9"/>
      <c r="I46" s="10"/>
      <c r="J46" s="9"/>
      <c r="K46" s="12"/>
    </row>
    <row r="47" spans="1:11" ht="15.75" x14ac:dyDescent="0.25">
      <c r="A47" s="7"/>
      <c r="B47" s="8"/>
      <c r="C47" s="9"/>
      <c r="D47" s="9"/>
      <c r="E47" s="10"/>
      <c r="F47" s="11">
        <f t="shared" si="0"/>
        <v>0</v>
      </c>
      <c r="G47" s="8"/>
      <c r="H47" s="9"/>
      <c r="I47" s="10"/>
      <c r="J47" s="9"/>
      <c r="K47" s="12"/>
    </row>
    <row r="48" spans="1:11" ht="15.75" x14ac:dyDescent="0.25">
      <c r="A48" s="14"/>
      <c r="B48" s="8"/>
      <c r="C48" s="9"/>
      <c r="D48" s="9"/>
      <c r="E48" s="10"/>
      <c r="F48" s="11">
        <f t="shared" si="0"/>
        <v>0</v>
      </c>
      <c r="G48" s="8"/>
      <c r="H48" s="9"/>
      <c r="I48" s="10"/>
      <c r="J48" s="9"/>
      <c r="K48" s="12"/>
    </row>
    <row r="49" spans="1:12" ht="15.75" x14ac:dyDescent="0.25">
      <c r="A49" s="14"/>
      <c r="B49" s="8"/>
      <c r="C49" s="9"/>
      <c r="D49" s="9"/>
      <c r="E49" s="10"/>
      <c r="F49" s="11">
        <f t="shared" si="0"/>
        <v>0</v>
      </c>
      <c r="G49" s="8"/>
      <c r="H49" s="9"/>
      <c r="I49" s="10"/>
      <c r="J49" s="9"/>
      <c r="K49" s="12"/>
    </row>
    <row r="50" spans="1:12" ht="15.75" x14ac:dyDescent="0.25">
      <c r="A50" s="15"/>
      <c r="B50" s="16"/>
      <c r="C50" s="17"/>
      <c r="D50" s="17"/>
      <c r="E50" s="18"/>
      <c r="F50" s="11">
        <f t="shared" si="0"/>
        <v>0</v>
      </c>
      <c r="G50" s="16"/>
      <c r="H50" s="17"/>
      <c r="I50" s="18"/>
      <c r="J50" s="17"/>
      <c r="K50" s="12"/>
    </row>
    <row r="51" spans="1:12" ht="15.75" x14ac:dyDescent="0.25">
      <c r="A51" s="15"/>
      <c r="B51" s="16"/>
      <c r="C51" s="17"/>
      <c r="D51" s="17"/>
      <c r="E51" s="18"/>
      <c r="F51" s="11">
        <f t="shared" si="0"/>
        <v>0</v>
      </c>
      <c r="G51" s="16"/>
      <c r="H51" s="17"/>
      <c r="I51" s="18"/>
      <c r="J51" s="17"/>
      <c r="K51" s="12"/>
    </row>
    <row r="52" spans="1:12" ht="15.75" x14ac:dyDescent="0.25">
      <c r="A52" s="15"/>
      <c r="B52" s="16"/>
      <c r="C52" s="17"/>
      <c r="D52" s="17"/>
      <c r="E52" s="18"/>
      <c r="F52" s="11">
        <f t="shared" si="0"/>
        <v>0</v>
      </c>
      <c r="G52" s="16"/>
      <c r="H52" s="17"/>
      <c r="I52" s="18"/>
      <c r="J52" s="17"/>
      <c r="K52" s="12"/>
    </row>
    <row r="53" spans="1:12" ht="15.75" x14ac:dyDescent="0.25">
      <c r="A53" s="16"/>
      <c r="B53" s="19" t="s">
        <v>20</v>
      </c>
      <c r="C53" s="42">
        <f>SUM(C8:C52)</f>
        <v>1670.7</v>
      </c>
      <c r="D53" s="20">
        <f>SUM(D7:D52)</f>
        <v>77.8</v>
      </c>
      <c r="E53" s="21"/>
      <c r="F53" s="43">
        <f t="shared" si="0"/>
        <v>1748.5</v>
      </c>
      <c r="G53" s="23"/>
      <c r="H53" s="42">
        <f>SUM(H7:H52)</f>
        <v>252.2</v>
      </c>
      <c r="I53" s="21"/>
      <c r="J53" s="42">
        <f>SUM(J7:J52)</f>
        <v>252.2</v>
      </c>
      <c r="K53" s="51">
        <f>C53+D53-H53</f>
        <v>1496.3</v>
      </c>
      <c r="L53" s="52"/>
    </row>
    <row r="56" spans="1:12" ht="15.75" x14ac:dyDescent="0.25">
      <c r="B56" s="25" t="s">
        <v>37</v>
      </c>
      <c r="F56" s="26"/>
      <c r="G56" s="133" t="s">
        <v>69</v>
      </c>
      <c r="H56" s="134"/>
    </row>
    <row r="57" spans="1:12" x14ac:dyDescent="0.25">
      <c r="B57" s="25"/>
      <c r="F57" s="27" t="s">
        <v>22</v>
      </c>
      <c r="G57" s="28"/>
      <c r="H57" s="28"/>
    </row>
    <row r="58" spans="1:12" ht="15.75" x14ac:dyDescent="0.25">
      <c r="B58" s="25" t="s">
        <v>23</v>
      </c>
      <c r="F58" s="26"/>
      <c r="G58" s="133" t="s">
        <v>70</v>
      </c>
      <c r="H58" s="134"/>
    </row>
    <row r="59" spans="1:12" x14ac:dyDescent="0.25">
      <c r="F59" s="27" t="s">
        <v>22</v>
      </c>
      <c r="G59" s="28"/>
      <c r="H59" s="28"/>
    </row>
  </sheetData>
  <mergeCells count="12">
    <mergeCell ref="G56:H56"/>
    <mergeCell ref="G58:H58"/>
    <mergeCell ref="I1:K1"/>
    <mergeCell ref="I2:L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2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view="pageBreakPreview" zoomScale="60" zoomScaleNormal="100" workbookViewId="0">
      <selection activeCell="B3" sqref="B3:J3"/>
    </sheetView>
  </sheetViews>
  <sheetFormatPr defaultRowHeight="15" x14ac:dyDescent="0.25"/>
  <cols>
    <col min="1" max="1" width="5.7109375" customWidth="1"/>
    <col min="2" max="2" width="41.85546875" customWidth="1"/>
    <col min="3" max="3" width="9.5703125" customWidth="1"/>
    <col min="4" max="4" width="10" customWidth="1"/>
    <col min="5" max="5" width="41.7109375" customWidth="1"/>
    <col min="6" max="6" width="10.5703125" customWidth="1"/>
    <col min="7" max="7" width="8.5703125" customWidth="1"/>
    <col min="8" max="8" width="8.85546875" customWidth="1"/>
    <col min="9" max="9" width="36.140625" customWidth="1"/>
    <col min="10" max="10" width="9.28515625" customWidth="1"/>
    <col min="11" max="11" width="8.7109375" customWidth="1"/>
    <col min="257" max="257" width="5.7109375" customWidth="1"/>
    <col min="258" max="258" width="41.85546875" customWidth="1"/>
    <col min="259" max="259" width="9.5703125" customWidth="1"/>
    <col min="260" max="260" width="10" customWidth="1"/>
    <col min="261" max="261" width="41.7109375" customWidth="1"/>
    <col min="262" max="262" width="10.5703125" customWidth="1"/>
    <col min="263" max="263" width="8.5703125" customWidth="1"/>
    <col min="264" max="264" width="8.85546875" customWidth="1"/>
    <col min="265" max="265" width="36.140625" customWidth="1"/>
    <col min="266" max="266" width="9.28515625" customWidth="1"/>
    <col min="267" max="267" width="8.7109375" customWidth="1"/>
    <col min="513" max="513" width="5.7109375" customWidth="1"/>
    <col min="514" max="514" width="41.85546875" customWidth="1"/>
    <col min="515" max="515" width="9.5703125" customWidth="1"/>
    <col min="516" max="516" width="10" customWidth="1"/>
    <col min="517" max="517" width="41.7109375" customWidth="1"/>
    <col min="518" max="518" width="10.5703125" customWidth="1"/>
    <col min="519" max="519" width="8.5703125" customWidth="1"/>
    <col min="520" max="520" width="8.85546875" customWidth="1"/>
    <col min="521" max="521" width="36.140625" customWidth="1"/>
    <col min="522" max="522" width="9.28515625" customWidth="1"/>
    <col min="523" max="523" width="8.7109375" customWidth="1"/>
    <col min="769" max="769" width="5.7109375" customWidth="1"/>
    <col min="770" max="770" width="41.85546875" customWidth="1"/>
    <col min="771" max="771" width="9.5703125" customWidth="1"/>
    <col min="772" max="772" width="10" customWidth="1"/>
    <col min="773" max="773" width="41.7109375" customWidth="1"/>
    <col min="774" max="774" width="10.5703125" customWidth="1"/>
    <col min="775" max="775" width="8.5703125" customWidth="1"/>
    <col min="776" max="776" width="8.85546875" customWidth="1"/>
    <col min="777" max="777" width="36.140625" customWidth="1"/>
    <col min="778" max="778" width="9.28515625" customWidth="1"/>
    <col min="779" max="779" width="8.7109375" customWidth="1"/>
    <col min="1025" max="1025" width="5.7109375" customWidth="1"/>
    <col min="1026" max="1026" width="41.85546875" customWidth="1"/>
    <col min="1027" max="1027" width="9.5703125" customWidth="1"/>
    <col min="1028" max="1028" width="10" customWidth="1"/>
    <col min="1029" max="1029" width="41.7109375" customWidth="1"/>
    <col min="1030" max="1030" width="10.5703125" customWidth="1"/>
    <col min="1031" max="1031" width="8.5703125" customWidth="1"/>
    <col min="1032" max="1032" width="8.85546875" customWidth="1"/>
    <col min="1033" max="1033" width="36.140625" customWidth="1"/>
    <col min="1034" max="1034" width="9.28515625" customWidth="1"/>
    <col min="1035" max="1035" width="8.7109375" customWidth="1"/>
    <col min="1281" max="1281" width="5.7109375" customWidth="1"/>
    <col min="1282" max="1282" width="41.85546875" customWidth="1"/>
    <col min="1283" max="1283" width="9.5703125" customWidth="1"/>
    <col min="1284" max="1284" width="10" customWidth="1"/>
    <col min="1285" max="1285" width="41.7109375" customWidth="1"/>
    <col min="1286" max="1286" width="10.5703125" customWidth="1"/>
    <col min="1287" max="1287" width="8.5703125" customWidth="1"/>
    <col min="1288" max="1288" width="8.85546875" customWidth="1"/>
    <col min="1289" max="1289" width="36.140625" customWidth="1"/>
    <col min="1290" max="1290" width="9.28515625" customWidth="1"/>
    <col min="1291" max="1291" width="8.7109375" customWidth="1"/>
    <col min="1537" max="1537" width="5.7109375" customWidth="1"/>
    <col min="1538" max="1538" width="41.85546875" customWidth="1"/>
    <col min="1539" max="1539" width="9.5703125" customWidth="1"/>
    <col min="1540" max="1540" width="10" customWidth="1"/>
    <col min="1541" max="1541" width="41.7109375" customWidth="1"/>
    <col min="1542" max="1542" width="10.5703125" customWidth="1"/>
    <col min="1543" max="1543" width="8.5703125" customWidth="1"/>
    <col min="1544" max="1544" width="8.85546875" customWidth="1"/>
    <col min="1545" max="1545" width="36.140625" customWidth="1"/>
    <col min="1546" max="1546" width="9.28515625" customWidth="1"/>
    <col min="1547" max="1547" width="8.7109375" customWidth="1"/>
    <col min="1793" max="1793" width="5.7109375" customWidth="1"/>
    <col min="1794" max="1794" width="41.85546875" customWidth="1"/>
    <col min="1795" max="1795" width="9.5703125" customWidth="1"/>
    <col min="1796" max="1796" width="10" customWidth="1"/>
    <col min="1797" max="1797" width="41.7109375" customWidth="1"/>
    <col min="1798" max="1798" width="10.5703125" customWidth="1"/>
    <col min="1799" max="1799" width="8.5703125" customWidth="1"/>
    <col min="1800" max="1800" width="8.85546875" customWidth="1"/>
    <col min="1801" max="1801" width="36.140625" customWidth="1"/>
    <col min="1802" max="1802" width="9.28515625" customWidth="1"/>
    <col min="1803" max="1803" width="8.7109375" customWidth="1"/>
    <col min="2049" max="2049" width="5.7109375" customWidth="1"/>
    <col min="2050" max="2050" width="41.85546875" customWidth="1"/>
    <col min="2051" max="2051" width="9.5703125" customWidth="1"/>
    <col min="2052" max="2052" width="10" customWidth="1"/>
    <col min="2053" max="2053" width="41.7109375" customWidth="1"/>
    <col min="2054" max="2054" width="10.5703125" customWidth="1"/>
    <col min="2055" max="2055" width="8.5703125" customWidth="1"/>
    <col min="2056" max="2056" width="8.85546875" customWidth="1"/>
    <col min="2057" max="2057" width="36.140625" customWidth="1"/>
    <col min="2058" max="2058" width="9.28515625" customWidth="1"/>
    <col min="2059" max="2059" width="8.7109375" customWidth="1"/>
    <col min="2305" max="2305" width="5.7109375" customWidth="1"/>
    <col min="2306" max="2306" width="41.85546875" customWidth="1"/>
    <col min="2307" max="2307" width="9.5703125" customWidth="1"/>
    <col min="2308" max="2308" width="10" customWidth="1"/>
    <col min="2309" max="2309" width="41.7109375" customWidth="1"/>
    <col min="2310" max="2310" width="10.5703125" customWidth="1"/>
    <col min="2311" max="2311" width="8.5703125" customWidth="1"/>
    <col min="2312" max="2312" width="8.85546875" customWidth="1"/>
    <col min="2313" max="2313" width="36.140625" customWidth="1"/>
    <col min="2314" max="2314" width="9.28515625" customWidth="1"/>
    <col min="2315" max="2315" width="8.7109375" customWidth="1"/>
    <col min="2561" max="2561" width="5.7109375" customWidth="1"/>
    <col min="2562" max="2562" width="41.85546875" customWidth="1"/>
    <col min="2563" max="2563" width="9.5703125" customWidth="1"/>
    <col min="2564" max="2564" width="10" customWidth="1"/>
    <col min="2565" max="2565" width="41.7109375" customWidth="1"/>
    <col min="2566" max="2566" width="10.5703125" customWidth="1"/>
    <col min="2567" max="2567" width="8.5703125" customWidth="1"/>
    <col min="2568" max="2568" width="8.85546875" customWidth="1"/>
    <col min="2569" max="2569" width="36.140625" customWidth="1"/>
    <col min="2570" max="2570" width="9.28515625" customWidth="1"/>
    <col min="2571" max="2571" width="8.7109375" customWidth="1"/>
    <col min="2817" max="2817" width="5.7109375" customWidth="1"/>
    <col min="2818" max="2818" width="41.85546875" customWidth="1"/>
    <col min="2819" max="2819" width="9.5703125" customWidth="1"/>
    <col min="2820" max="2820" width="10" customWidth="1"/>
    <col min="2821" max="2821" width="41.7109375" customWidth="1"/>
    <col min="2822" max="2822" width="10.5703125" customWidth="1"/>
    <col min="2823" max="2823" width="8.5703125" customWidth="1"/>
    <col min="2824" max="2824" width="8.85546875" customWidth="1"/>
    <col min="2825" max="2825" width="36.140625" customWidth="1"/>
    <col min="2826" max="2826" width="9.28515625" customWidth="1"/>
    <col min="2827" max="2827" width="8.7109375" customWidth="1"/>
    <col min="3073" max="3073" width="5.7109375" customWidth="1"/>
    <col min="3074" max="3074" width="41.85546875" customWidth="1"/>
    <col min="3075" max="3075" width="9.5703125" customWidth="1"/>
    <col min="3076" max="3076" width="10" customWidth="1"/>
    <col min="3077" max="3077" width="41.7109375" customWidth="1"/>
    <col min="3078" max="3078" width="10.5703125" customWidth="1"/>
    <col min="3079" max="3079" width="8.5703125" customWidth="1"/>
    <col min="3080" max="3080" width="8.85546875" customWidth="1"/>
    <col min="3081" max="3081" width="36.140625" customWidth="1"/>
    <col min="3082" max="3082" width="9.28515625" customWidth="1"/>
    <col min="3083" max="3083" width="8.7109375" customWidth="1"/>
    <col min="3329" max="3329" width="5.7109375" customWidth="1"/>
    <col min="3330" max="3330" width="41.85546875" customWidth="1"/>
    <col min="3331" max="3331" width="9.5703125" customWidth="1"/>
    <col min="3332" max="3332" width="10" customWidth="1"/>
    <col min="3333" max="3333" width="41.7109375" customWidth="1"/>
    <col min="3334" max="3334" width="10.5703125" customWidth="1"/>
    <col min="3335" max="3335" width="8.5703125" customWidth="1"/>
    <col min="3336" max="3336" width="8.85546875" customWidth="1"/>
    <col min="3337" max="3337" width="36.140625" customWidth="1"/>
    <col min="3338" max="3338" width="9.28515625" customWidth="1"/>
    <col min="3339" max="3339" width="8.7109375" customWidth="1"/>
    <col min="3585" max="3585" width="5.7109375" customWidth="1"/>
    <col min="3586" max="3586" width="41.85546875" customWidth="1"/>
    <col min="3587" max="3587" width="9.5703125" customWidth="1"/>
    <col min="3588" max="3588" width="10" customWidth="1"/>
    <col min="3589" max="3589" width="41.7109375" customWidth="1"/>
    <col min="3590" max="3590" width="10.5703125" customWidth="1"/>
    <col min="3591" max="3591" width="8.5703125" customWidth="1"/>
    <col min="3592" max="3592" width="8.85546875" customWidth="1"/>
    <col min="3593" max="3593" width="36.140625" customWidth="1"/>
    <col min="3594" max="3594" width="9.28515625" customWidth="1"/>
    <col min="3595" max="3595" width="8.7109375" customWidth="1"/>
    <col min="3841" max="3841" width="5.7109375" customWidth="1"/>
    <col min="3842" max="3842" width="41.85546875" customWidth="1"/>
    <col min="3843" max="3843" width="9.5703125" customWidth="1"/>
    <col min="3844" max="3844" width="10" customWidth="1"/>
    <col min="3845" max="3845" width="41.7109375" customWidth="1"/>
    <col min="3846" max="3846" width="10.5703125" customWidth="1"/>
    <col min="3847" max="3847" width="8.5703125" customWidth="1"/>
    <col min="3848" max="3848" width="8.85546875" customWidth="1"/>
    <col min="3849" max="3849" width="36.140625" customWidth="1"/>
    <col min="3850" max="3850" width="9.28515625" customWidth="1"/>
    <col min="3851" max="3851" width="8.7109375" customWidth="1"/>
    <col min="4097" max="4097" width="5.7109375" customWidth="1"/>
    <col min="4098" max="4098" width="41.85546875" customWidth="1"/>
    <col min="4099" max="4099" width="9.5703125" customWidth="1"/>
    <col min="4100" max="4100" width="10" customWidth="1"/>
    <col min="4101" max="4101" width="41.7109375" customWidth="1"/>
    <col min="4102" max="4102" width="10.5703125" customWidth="1"/>
    <col min="4103" max="4103" width="8.5703125" customWidth="1"/>
    <col min="4104" max="4104" width="8.85546875" customWidth="1"/>
    <col min="4105" max="4105" width="36.140625" customWidth="1"/>
    <col min="4106" max="4106" width="9.28515625" customWidth="1"/>
    <col min="4107" max="4107" width="8.7109375" customWidth="1"/>
    <col min="4353" max="4353" width="5.7109375" customWidth="1"/>
    <col min="4354" max="4354" width="41.85546875" customWidth="1"/>
    <col min="4355" max="4355" width="9.5703125" customWidth="1"/>
    <col min="4356" max="4356" width="10" customWidth="1"/>
    <col min="4357" max="4357" width="41.7109375" customWidth="1"/>
    <col min="4358" max="4358" width="10.5703125" customWidth="1"/>
    <col min="4359" max="4359" width="8.5703125" customWidth="1"/>
    <col min="4360" max="4360" width="8.85546875" customWidth="1"/>
    <col min="4361" max="4361" width="36.140625" customWidth="1"/>
    <col min="4362" max="4362" width="9.28515625" customWidth="1"/>
    <col min="4363" max="4363" width="8.7109375" customWidth="1"/>
    <col min="4609" max="4609" width="5.7109375" customWidth="1"/>
    <col min="4610" max="4610" width="41.85546875" customWidth="1"/>
    <col min="4611" max="4611" width="9.5703125" customWidth="1"/>
    <col min="4612" max="4612" width="10" customWidth="1"/>
    <col min="4613" max="4613" width="41.7109375" customWidth="1"/>
    <col min="4614" max="4614" width="10.5703125" customWidth="1"/>
    <col min="4615" max="4615" width="8.5703125" customWidth="1"/>
    <col min="4616" max="4616" width="8.85546875" customWidth="1"/>
    <col min="4617" max="4617" width="36.140625" customWidth="1"/>
    <col min="4618" max="4618" width="9.28515625" customWidth="1"/>
    <col min="4619" max="4619" width="8.7109375" customWidth="1"/>
    <col min="4865" max="4865" width="5.7109375" customWidth="1"/>
    <col min="4866" max="4866" width="41.85546875" customWidth="1"/>
    <col min="4867" max="4867" width="9.5703125" customWidth="1"/>
    <col min="4868" max="4868" width="10" customWidth="1"/>
    <col min="4869" max="4869" width="41.7109375" customWidth="1"/>
    <col min="4870" max="4870" width="10.5703125" customWidth="1"/>
    <col min="4871" max="4871" width="8.5703125" customWidth="1"/>
    <col min="4872" max="4872" width="8.85546875" customWidth="1"/>
    <col min="4873" max="4873" width="36.140625" customWidth="1"/>
    <col min="4874" max="4874" width="9.28515625" customWidth="1"/>
    <col min="4875" max="4875" width="8.7109375" customWidth="1"/>
    <col min="5121" max="5121" width="5.7109375" customWidth="1"/>
    <col min="5122" max="5122" width="41.85546875" customWidth="1"/>
    <col min="5123" max="5123" width="9.5703125" customWidth="1"/>
    <col min="5124" max="5124" width="10" customWidth="1"/>
    <col min="5125" max="5125" width="41.7109375" customWidth="1"/>
    <col min="5126" max="5126" width="10.5703125" customWidth="1"/>
    <col min="5127" max="5127" width="8.5703125" customWidth="1"/>
    <col min="5128" max="5128" width="8.85546875" customWidth="1"/>
    <col min="5129" max="5129" width="36.140625" customWidth="1"/>
    <col min="5130" max="5130" width="9.28515625" customWidth="1"/>
    <col min="5131" max="5131" width="8.7109375" customWidth="1"/>
    <col min="5377" max="5377" width="5.7109375" customWidth="1"/>
    <col min="5378" max="5378" width="41.85546875" customWidth="1"/>
    <col min="5379" max="5379" width="9.5703125" customWidth="1"/>
    <col min="5380" max="5380" width="10" customWidth="1"/>
    <col min="5381" max="5381" width="41.7109375" customWidth="1"/>
    <col min="5382" max="5382" width="10.5703125" customWidth="1"/>
    <col min="5383" max="5383" width="8.5703125" customWidth="1"/>
    <col min="5384" max="5384" width="8.85546875" customWidth="1"/>
    <col min="5385" max="5385" width="36.140625" customWidth="1"/>
    <col min="5386" max="5386" width="9.28515625" customWidth="1"/>
    <col min="5387" max="5387" width="8.7109375" customWidth="1"/>
    <col min="5633" max="5633" width="5.7109375" customWidth="1"/>
    <col min="5634" max="5634" width="41.85546875" customWidth="1"/>
    <col min="5635" max="5635" width="9.5703125" customWidth="1"/>
    <col min="5636" max="5636" width="10" customWidth="1"/>
    <col min="5637" max="5637" width="41.7109375" customWidth="1"/>
    <col min="5638" max="5638" width="10.5703125" customWidth="1"/>
    <col min="5639" max="5639" width="8.5703125" customWidth="1"/>
    <col min="5640" max="5640" width="8.85546875" customWidth="1"/>
    <col min="5641" max="5641" width="36.140625" customWidth="1"/>
    <col min="5642" max="5642" width="9.28515625" customWidth="1"/>
    <col min="5643" max="5643" width="8.7109375" customWidth="1"/>
    <col min="5889" max="5889" width="5.7109375" customWidth="1"/>
    <col min="5890" max="5890" width="41.85546875" customWidth="1"/>
    <col min="5891" max="5891" width="9.5703125" customWidth="1"/>
    <col min="5892" max="5892" width="10" customWidth="1"/>
    <col min="5893" max="5893" width="41.7109375" customWidth="1"/>
    <col min="5894" max="5894" width="10.5703125" customWidth="1"/>
    <col min="5895" max="5895" width="8.5703125" customWidth="1"/>
    <col min="5896" max="5896" width="8.85546875" customWidth="1"/>
    <col min="5897" max="5897" width="36.140625" customWidth="1"/>
    <col min="5898" max="5898" width="9.28515625" customWidth="1"/>
    <col min="5899" max="5899" width="8.7109375" customWidth="1"/>
    <col min="6145" max="6145" width="5.7109375" customWidth="1"/>
    <col min="6146" max="6146" width="41.85546875" customWidth="1"/>
    <col min="6147" max="6147" width="9.5703125" customWidth="1"/>
    <col min="6148" max="6148" width="10" customWidth="1"/>
    <col min="6149" max="6149" width="41.7109375" customWidth="1"/>
    <col min="6150" max="6150" width="10.5703125" customWidth="1"/>
    <col min="6151" max="6151" width="8.5703125" customWidth="1"/>
    <col min="6152" max="6152" width="8.85546875" customWidth="1"/>
    <col min="6153" max="6153" width="36.140625" customWidth="1"/>
    <col min="6154" max="6154" width="9.28515625" customWidth="1"/>
    <col min="6155" max="6155" width="8.7109375" customWidth="1"/>
    <col min="6401" max="6401" width="5.7109375" customWidth="1"/>
    <col min="6402" max="6402" width="41.85546875" customWidth="1"/>
    <col min="6403" max="6403" width="9.5703125" customWidth="1"/>
    <col min="6404" max="6404" width="10" customWidth="1"/>
    <col min="6405" max="6405" width="41.7109375" customWidth="1"/>
    <col min="6406" max="6406" width="10.5703125" customWidth="1"/>
    <col min="6407" max="6407" width="8.5703125" customWidth="1"/>
    <col min="6408" max="6408" width="8.85546875" customWidth="1"/>
    <col min="6409" max="6409" width="36.140625" customWidth="1"/>
    <col min="6410" max="6410" width="9.28515625" customWidth="1"/>
    <col min="6411" max="6411" width="8.7109375" customWidth="1"/>
    <col min="6657" max="6657" width="5.7109375" customWidth="1"/>
    <col min="6658" max="6658" width="41.85546875" customWidth="1"/>
    <col min="6659" max="6659" width="9.5703125" customWidth="1"/>
    <col min="6660" max="6660" width="10" customWidth="1"/>
    <col min="6661" max="6661" width="41.7109375" customWidth="1"/>
    <col min="6662" max="6662" width="10.5703125" customWidth="1"/>
    <col min="6663" max="6663" width="8.5703125" customWidth="1"/>
    <col min="6664" max="6664" width="8.85546875" customWidth="1"/>
    <col min="6665" max="6665" width="36.140625" customWidth="1"/>
    <col min="6666" max="6666" width="9.28515625" customWidth="1"/>
    <col min="6667" max="6667" width="8.7109375" customWidth="1"/>
    <col min="6913" max="6913" width="5.7109375" customWidth="1"/>
    <col min="6914" max="6914" width="41.85546875" customWidth="1"/>
    <col min="6915" max="6915" width="9.5703125" customWidth="1"/>
    <col min="6916" max="6916" width="10" customWidth="1"/>
    <col min="6917" max="6917" width="41.7109375" customWidth="1"/>
    <col min="6918" max="6918" width="10.5703125" customWidth="1"/>
    <col min="6919" max="6919" width="8.5703125" customWidth="1"/>
    <col min="6920" max="6920" width="8.85546875" customWidth="1"/>
    <col min="6921" max="6921" width="36.140625" customWidth="1"/>
    <col min="6922" max="6922" width="9.28515625" customWidth="1"/>
    <col min="6923" max="6923" width="8.7109375" customWidth="1"/>
    <col min="7169" max="7169" width="5.7109375" customWidth="1"/>
    <col min="7170" max="7170" width="41.85546875" customWidth="1"/>
    <col min="7171" max="7171" width="9.5703125" customWidth="1"/>
    <col min="7172" max="7172" width="10" customWidth="1"/>
    <col min="7173" max="7173" width="41.7109375" customWidth="1"/>
    <col min="7174" max="7174" width="10.5703125" customWidth="1"/>
    <col min="7175" max="7175" width="8.5703125" customWidth="1"/>
    <col min="7176" max="7176" width="8.85546875" customWidth="1"/>
    <col min="7177" max="7177" width="36.140625" customWidth="1"/>
    <col min="7178" max="7178" width="9.28515625" customWidth="1"/>
    <col min="7179" max="7179" width="8.7109375" customWidth="1"/>
    <col min="7425" max="7425" width="5.7109375" customWidth="1"/>
    <col min="7426" max="7426" width="41.85546875" customWidth="1"/>
    <col min="7427" max="7427" width="9.5703125" customWidth="1"/>
    <col min="7428" max="7428" width="10" customWidth="1"/>
    <col min="7429" max="7429" width="41.7109375" customWidth="1"/>
    <col min="7430" max="7430" width="10.5703125" customWidth="1"/>
    <col min="7431" max="7431" width="8.5703125" customWidth="1"/>
    <col min="7432" max="7432" width="8.85546875" customWidth="1"/>
    <col min="7433" max="7433" width="36.140625" customWidth="1"/>
    <col min="7434" max="7434" width="9.28515625" customWidth="1"/>
    <col min="7435" max="7435" width="8.7109375" customWidth="1"/>
    <col min="7681" max="7681" width="5.7109375" customWidth="1"/>
    <col min="7682" max="7682" width="41.85546875" customWidth="1"/>
    <col min="7683" max="7683" width="9.5703125" customWidth="1"/>
    <col min="7684" max="7684" width="10" customWidth="1"/>
    <col min="7685" max="7685" width="41.7109375" customWidth="1"/>
    <col min="7686" max="7686" width="10.5703125" customWidth="1"/>
    <col min="7687" max="7687" width="8.5703125" customWidth="1"/>
    <col min="7688" max="7688" width="8.85546875" customWidth="1"/>
    <col min="7689" max="7689" width="36.140625" customWidth="1"/>
    <col min="7690" max="7690" width="9.28515625" customWidth="1"/>
    <col min="7691" max="7691" width="8.7109375" customWidth="1"/>
    <col min="7937" max="7937" width="5.7109375" customWidth="1"/>
    <col min="7938" max="7938" width="41.85546875" customWidth="1"/>
    <col min="7939" max="7939" width="9.5703125" customWidth="1"/>
    <col min="7940" max="7940" width="10" customWidth="1"/>
    <col min="7941" max="7941" width="41.7109375" customWidth="1"/>
    <col min="7942" max="7942" width="10.5703125" customWidth="1"/>
    <col min="7943" max="7943" width="8.5703125" customWidth="1"/>
    <col min="7944" max="7944" width="8.85546875" customWidth="1"/>
    <col min="7945" max="7945" width="36.140625" customWidth="1"/>
    <col min="7946" max="7946" width="9.28515625" customWidth="1"/>
    <col min="7947" max="7947" width="8.7109375" customWidth="1"/>
    <col min="8193" max="8193" width="5.7109375" customWidth="1"/>
    <col min="8194" max="8194" width="41.85546875" customWidth="1"/>
    <col min="8195" max="8195" width="9.5703125" customWidth="1"/>
    <col min="8196" max="8196" width="10" customWidth="1"/>
    <col min="8197" max="8197" width="41.7109375" customWidth="1"/>
    <col min="8198" max="8198" width="10.5703125" customWidth="1"/>
    <col min="8199" max="8199" width="8.5703125" customWidth="1"/>
    <col min="8200" max="8200" width="8.85546875" customWidth="1"/>
    <col min="8201" max="8201" width="36.140625" customWidth="1"/>
    <col min="8202" max="8202" width="9.28515625" customWidth="1"/>
    <col min="8203" max="8203" width="8.7109375" customWidth="1"/>
    <col min="8449" max="8449" width="5.7109375" customWidth="1"/>
    <col min="8450" max="8450" width="41.85546875" customWidth="1"/>
    <col min="8451" max="8451" width="9.5703125" customWidth="1"/>
    <col min="8452" max="8452" width="10" customWidth="1"/>
    <col min="8453" max="8453" width="41.7109375" customWidth="1"/>
    <col min="8454" max="8454" width="10.5703125" customWidth="1"/>
    <col min="8455" max="8455" width="8.5703125" customWidth="1"/>
    <col min="8456" max="8456" width="8.85546875" customWidth="1"/>
    <col min="8457" max="8457" width="36.140625" customWidth="1"/>
    <col min="8458" max="8458" width="9.28515625" customWidth="1"/>
    <col min="8459" max="8459" width="8.7109375" customWidth="1"/>
    <col min="8705" max="8705" width="5.7109375" customWidth="1"/>
    <col min="8706" max="8706" width="41.85546875" customWidth="1"/>
    <col min="8707" max="8707" width="9.5703125" customWidth="1"/>
    <col min="8708" max="8708" width="10" customWidth="1"/>
    <col min="8709" max="8709" width="41.7109375" customWidth="1"/>
    <col min="8710" max="8710" width="10.5703125" customWidth="1"/>
    <col min="8711" max="8711" width="8.5703125" customWidth="1"/>
    <col min="8712" max="8712" width="8.85546875" customWidth="1"/>
    <col min="8713" max="8713" width="36.140625" customWidth="1"/>
    <col min="8714" max="8714" width="9.28515625" customWidth="1"/>
    <col min="8715" max="8715" width="8.7109375" customWidth="1"/>
    <col min="8961" max="8961" width="5.7109375" customWidth="1"/>
    <col min="8962" max="8962" width="41.85546875" customWidth="1"/>
    <col min="8963" max="8963" width="9.5703125" customWidth="1"/>
    <col min="8964" max="8964" width="10" customWidth="1"/>
    <col min="8965" max="8965" width="41.7109375" customWidth="1"/>
    <col min="8966" max="8966" width="10.5703125" customWidth="1"/>
    <col min="8967" max="8967" width="8.5703125" customWidth="1"/>
    <col min="8968" max="8968" width="8.85546875" customWidth="1"/>
    <col min="8969" max="8969" width="36.140625" customWidth="1"/>
    <col min="8970" max="8970" width="9.28515625" customWidth="1"/>
    <col min="8971" max="8971" width="8.7109375" customWidth="1"/>
    <col min="9217" max="9217" width="5.7109375" customWidth="1"/>
    <col min="9218" max="9218" width="41.85546875" customWidth="1"/>
    <col min="9219" max="9219" width="9.5703125" customWidth="1"/>
    <col min="9220" max="9220" width="10" customWidth="1"/>
    <col min="9221" max="9221" width="41.7109375" customWidth="1"/>
    <col min="9222" max="9222" width="10.5703125" customWidth="1"/>
    <col min="9223" max="9223" width="8.5703125" customWidth="1"/>
    <col min="9224" max="9224" width="8.85546875" customWidth="1"/>
    <col min="9225" max="9225" width="36.140625" customWidth="1"/>
    <col min="9226" max="9226" width="9.28515625" customWidth="1"/>
    <col min="9227" max="9227" width="8.7109375" customWidth="1"/>
    <col min="9473" max="9473" width="5.7109375" customWidth="1"/>
    <col min="9474" max="9474" width="41.85546875" customWidth="1"/>
    <col min="9475" max="9475" width="9.5703125" customWidth="1"/>
    <col min="9476" max="9476" width="10" customWidth="1"/>
    <col min="9477" max="9477" width="41.7109375" customWidth="1"/>
    <col min="9478" max="9478" width="10.5703125" customWidth="1"/>
    <col min="9479" max="9479" width="8.5703125" customWidth="1"/>
    <col min="9480" max="9480" width="8.85546875" customWidth="1"/>
    <col min="9481" max="9481" width="36.140625" customWidth="1"/>
    <col min="9482" max="9482" width="9.28515625" customWidth="1"/>
    <col min="9483" max="9483" width="8.7109375" customWidth="1"/>
    <col min="9729" max="9729" width="5.7109375" customWidth="1"/>
    <col min="9730" max="9730" width="41.85546875" customWidth="1"/>
    <col min="9731" max="9731" width="9.5703125" customWidth="1"/>
    <col min="9732" max="9732" width="10" customWidth="1"/>
    <col min="9733" max="9733" width="41.7109375" customWidth="1"/>
    <col min="9734" max="9734" width="10.5703125" customWidth="1"/>
    <col min="9735" max="9735" width="8.5703125" customWidth="1"/>
    <col min="9736" max="9736" width="8.85546875" customWidth="1"/>
    <col min="9737" max="9737" width="36.140625" customWidth="1"/>
    <col min="9738" max="9738" width="9.28515625" customWidth="1"/>
    <col min="9739" max="9739" width="8.7109375" customWidth="1"/>
    <col min="9985" max="9985" width="5.7109375" customWidth="1"/>
    <col min="9986" max="9986" width="41.85546875" customWidth="1"/>
    <col min="9987" max="9987" width="9.5703125" customWidth="1"/>
    <col min="9988" max="9988" width="10" customWidth="1"/>
    <col min="9989" max="9989" width="41.7109375" customWidth="1"/>
    <col min="9990" max="9990" width="10.5703125" customWidth="1"/>
    <col min="9991" max="9991" width="8.5703125" customWidth="1"/>
    <col min="9992" max="9992" width="8.85546875" customWidth="1"/>
    <col min="9993" max="9993" width="36.140625" customWidth="1"/>
    <col min="9994" max="9994" width="9.28515625" customWidth="1"/>
    <col min="9995" max="9995" width="8.7109375" customWidth="1"/>
    <col min="10241" max="10241" width="5.7109375" customWidth="1"/>
    <col min="10242" max="10242" width="41.85546875" customWidth="1"/>
    <col min="10243" max="10243" width="9.5703125" customWidth="1"/>
    <col min="10244" max="10244" width="10" customWidth="1"/>
    <col min="10245" max="10245" width="41.7109375" customWidth="1"/>
    <col min="10246" max="10246" width="10.5703125" customWidth="1"/>
    <col min="10247" max="10247" width="8.5703125" customWidth="1"/>
    <col min="10248" max="10248" width="8.85546875" customWidth="1"/>
    <col min="10249" max="10249" width="36.140625" customWidth="1"/>
    <col min="10250" max="10250" width="9.28515625" customWidth="1"/>
    <col min="10251" max="10251" width="8.7109375" customWidth="1"/>
    <col min="10497" max="10497" width="5.7109375" customWidth="1"/>
    <col min="10498" max="10498" width="41.85546875" customWidth="1"/>
    <col min="10499" max="10499" width="9.5703125" customWidth="1"/>
    <col min="10500" max="10500" width="10" customWidth="1"/>
    <col min="10501" max="10501" width="41.7109375" customWidth="1"/>
    <col min="10502" max="10502" width="10.5703125" customWidth="1"/>
    <col min="10503" max="10503" width="8.5703125" customWidth="1"/>
    <col min="10504" max="10504" width="8.85546875" customWidth="1"/>
    <col min="10505" max="10505" width="36.140625" customWidth="1"/>
    <col min="10506" max="10506" width="9.28515625" customWidth="1"/>
    <col min="10507" max="10507" width="8.7109375" customWidth="1"/>
    <col min="10753" max="10753" width="5.7109375" customWidth="1"/>
    <col min="10754" max="10754" width="41.85546875" customWidth="1"/>
    <col min="10755" max="10755" width="9.5703125" customWidth="1"/>
    <col min="10756" max="10756" width="10" customWidth="1"/>
    <col min="10757" max="10757" width="41.7109375" customWidth="1"/>
    <col min="10758" max="10758" width="10.5703125" customWidth="1"/>
    <col min="10759" max="10759" width="8.5703125" customWidth="1"/>
    <col min="10760" max="10760" width="8.85546875" customWidth="1"/>
    <col min="10761" max="10761" width="36.140625" customWidth="1"/>
    <col min="10762" max="10762" width="9.28515625" customWidth="1"/>
    <col min="10763" max="10763" width="8.7109375" customWidth="1"/>
    <col min="11009" max="11009" width="5.7109375" customWidth="1"/>
    <col min="11010" max="11010" width="41.85546875" customWidth="1"/>
    <col min="11011" max="11011" width="9.5703125" customWidth="1"/>
    <col min="11012" max="11012" width="10" customWidth="1"/>
    <col min="11013" max="11013" width="41.7109375" customWidth="1"/>
    <col min="11014" max="11014" width="10.5703125" customWidth="1"/>
    <col min="11015" max="11015" width="8.5703125" customWidth="1"/>
    <col min="11016" max="11016" width="8.85546875" customWidth="1"/>
    <col min="11017" max="11017" width="36.140625" customWidth="1"/>
    <col min="11018" max="11018" width="9.28515625" customWidth="1"/>
    <col min="11019" max="11019" width="8.7109375" customWidth="1"/>
    <col min="11265" max="11265" width="5.7109375" customWidth="1"/>
    <col min="11266" max="11266" width="41.85546875" customWidth="1"/>
    <col min="11267" max="11267" width="9.5703125" customWidth="1"/>
    <col min="11268" max="11268" width="10" customWidth="1"/>
    <col min="11269" max="11269" width="41.7109375" customWidth="1"/>
    <col min="11270" max="11270" width="10.5703125" customWidth="1"/>
    <col min="11271" max="11271" width="8.5703125" customWidth="1"/>
    <col min="11272" max="11272" width="8.85546875" customWidth="1"/>
    <col min="11273" max="11273" width="36.140625" customWidth="1"/>
    <col min="11274" max="11274" width="9.28515625" customWidth="1"/>
    <col min="11275" max="11275" width="8.7109375" customWidth="1"/>
    <col min="11521" max="11521" width="5.7109375" customWidth="1"/>
    <col min="11522" max="11522" width="41.85546875" customWidth="1"/>
    <col min="11523" max="11523" width="9.5703125" customWidth="1"/>
    <col min="11524" max="11524" width="10" customWidth="1"/>
    <col min="11525" max="11525" width="41.7109375" customWidth="1"/>
    <col min="11526" max="11526" width="10.5703125" customWidth="1"/>
    <col min="11527" max="11527" width="8.5703125" customWidth="1"/>
    <col min="11528" max="11528" width="8.85546875" customWidth="1"/>
    <col min="11529" max="11529" width="36.140625" customWidth="1"/>
    <col min="11530" max="11530" width="9.28515625" customWidth="1"/>
    <col min="11531" max="11531" width="8.7109375" customWidth="1"/>
    <col min="11777" max="11777" width="5.7109375" customWidth="1"/>
    <col min="11778" max="11778" width="41.85546875" customWidth="1"/>
    <col min="11779" max="11779" width="9.5703125" customWidth="1"/>
    <col min="11780" max="11780" width="10" customWidth="1"/>
    <col min="11781" max="11781" width="41.7109375" customWidth="1"/>
    <col min="11782" max="11782" width="10.5703125" customWidth="1"/>
    <col min="11783" max="11783" width="8.5703125" customWidth="1"/>
    <col min="11784" max="11784" width="8.85546875" customWidth="1"/>
    <col min="11785" max="11785" width="36.140625" customWidth="1"/>
    <col min="11786" max="11786" width="9.28515625" customWidth="1"/>
    <col min="11787" max="11787" width="8.7109375" customWidth="1"/>
    <col min="12033" max="12033" width="5.7109375" customWidth="1"/>
    <col min="12034" max="12034" width="41.85546875" customWidth="1"/>
    <col min="12035" max="12035" width="9.5703125" customWidth="1"/>
    <col min="12036" max="12036" width="10" customWidth="1"/>
    <col min="12037" max="12037" width="41.7109375" customWidth="1"/>
    <col min="12038" max="12038" width="10.5703125" customWidth="1"/>
    <col min="12039" max="12039" width="8.5703125" customWidth="1"/>
    <col min="12040" max="12040" width="8.85546875" customWidth="1"/>
    <col min="12041" max="12041" width="36.140625" customWidth="1"/>
    <col min="12042" max="12042" width="9.28515625" customWidth="1"/>
    <col min="12043" max="12043" width="8.7109375" customWidth="1"/>
    <col min="12289" max="12289" width="5.7109375" customWidth="1"/>
    <col min="12290" max="12290" width="41.85546875" customWidth="1"/>
    <col min="12291" max="12291" width="9.5703125" customWidth="1"/>
    <col min="12292" max="12292" width="10" customWidth="1"/>
    <col min="12293" max="12293" width="41.7109375" customWidth="1"/>
    <col min="12294" max="12294" width="10.5703125" customWidth="1"/>
    <col min="12295" max="12295" width="8.5703125" customWidth="1"/>
    <col min="12296" max="12296" width="8.85546875" customWidth="1"/>
    <col min="12297" max="12297" width="36.140625" customWidth="1"/>
    <col min="12298" max="12298" width="9.28515625" customWidth="1"/>
    <col min="12299" max="12299" width="8.7109375" customWidth="1"/>
    <col min="12545" max="12545" width="5.7109375" customWidth="1"/>
    <col min="12546" max="12546" width="41.85546875" customWidth="1"/>
    <col min="12547" max="12547" width="9.5703125" customWidth="1"/>
    <col min="12548" max="12548" width="10" customWidth="1"/>
    <col min="12549" max="12549" width="41.7109375" customWidth="1"/>
    <col min="12550" max="12550" width="10.5703125" customWidth="1"/>
    <col min="12551" max="12551" width="8.5703125" customWidth="1"/>
    <col min="12552" max="12552" width="8.85546875" customWidth="1"/>
    <col min="12553" max="12553" width="36.140625" customWidth="1"/>
    <col min="12554" max="12554" width="9.28515625" customWidth="1"/>
    <col min="12555" max="12555" width="8.7109375" customWidth="1"/>
    <col min="12801" max="12801" width="5.7109375" customWidth="1"/>
    <col min="12802" max="12802" width="41.85546875" customWidth="1"/>
    <col min="12803" max="12803" width="9.5703125" customWidth="1"/>
    <col min="12804" max="12804" width="10" customWidth="1"/>
    <col min="12805" max="12805" width="41.7109375" customWidth="1"/>
    <col min="12806" max="12806" width="10.5703125" customWidth="1"/>
    <col min="12807" max="12807" width="8.5703125" customWidth="1"/>
    <col min="12808" max="12808" width="8.85546875" customWidth="1"/>
    <col min="12809" max="12809" width="36.140625" customWidth="1"/>
    <col min="12810" max="12810" width="9.28515625" customWidth="1"/>
    <col min="12811" max="12811" width="8.7109375" customWidth="1"/>
    <col min="13057" max="13057" width="5.7109375" customWidth="1"/>
    <col min="13058" max="13058" width="41.85546875" customWidth="1"/>
    <col min="13059" max="13059" width="9.5703125" customWidth="1"/>
    <col min="13060" max="13060" width="10" customWidth="1"/>
    <col min="13061" max="13061" width="41.7109375" customWidth="1"/>
    <col min="13062" max="13062" width="10.5703125" customWidth="1"/>
    <col min="13063" max="13063" width="8.5703125" customWidth="1"/>
    <col min="13064" max="13064" width="8.85546875" customWidth="1"/>
    <col min="13065" max="13065" width="36.140625" customWidth="1"/>
    <col min="13066" max="13066" width="9.28515625" customWidth="1"/>
    <col min="13067" max="13067" width="8.7109375" customWidth="1"/>
    <col min="13313" max="13313" width="5.7109375" customWidth="1"/>
    <col min="13314" max="13314" width="41.85546875" customWidth="1"/>
    <col min="13315" max="13315" width="9.5703125" customWidth="1"/>
    <col min="13316" max="13316" width="10" customWidth="1"/>
    <col min="13317" max="13317" width="41.7109375" customWidth="1"/>
    <col min="13318" max="13318" width="10.5703125" customWidth="1"/>
    <col min="13319" max="13319" width="8.5703125" customWidth="1"/>
    <col min="13320" max="13320" width="8.85546875" customWidth="1"/>
    <col min="13321" max="13321" width="36.140625" customWidth="1"/>
    <col min="13322" max="13322" width="9.28515625" customWidth="1"/>
    <col min="13323" max="13323" width="8.7109375" customWidth="1"/>
    <col min="13569" max="13569" width="5.7109375" customWidth="1"/>
    <col min="13570" max="13570" width="41.85546875" customWidth="1"/>
    <col min="13571" max="13571" width="9.5703125" customWidth="1"/>
    <col min="13572" max="13572" width="10" customWidth="1"/>
    <col min="13573" max="13573" width="41.7109375" customWidth="1"/>
    <col min="13574" max="13574" width="10.5703125" customWidth="1"/>
    <col min="13575" max="13575" width="8.5703125" customWidth="1"/>
    <col min="13576" max="13576" width="8.85546875" customWidth="1"/>
    <col min="13577" max="13577" width="36.140625" customWidth="1"/>
    <col min="13578" max="13578" width="9.28515625" customWidth="1"/>
    <col min="13579" max="13579" width="8.7109375" customWidth="1"/>
    <col min="13825" max="13825" width="5.7109375" customWidth="1"/>
    <col min="13826" max="13826" width="41.85546875" customWidth="1"/>
    <col min="13827" max="13827" width="9.5703125" customWidth="1"/>
    <col min="13828" max="13828" width="10" customWidth="1"/>
    <col min="13829" max="13829" width="41.7109375" customWidth="1"/>
    <col min="13830" max="13830" width="10.5703125" customWidth="1"/>
    <col min="13831" max="13831" width="8.5703125" customWidth="1"/>
    <col min="13832" max="13832" width="8.85546875" customWidth="1"/>
    <col min="13833" max="13833" width="36.140625" customWidth="1"/>
    <col min="13834" max="13834" width="9.28515625" customWidth="1"/>
    <col min="13835" max="13835" width="8.7109375" customWidth="1"/>
    <col min="14081" max="14081" width="5.7109375" customWidth="1"/>
    <col min="14082" max="14082" width="41.85546875" customWidth="1"/>
    <col min="14083" max="14083" width="9.5703125" customWidth="1"/>
    <col min="14084" max="14084" width="10" customWidth="1"/>
    <col min="14085" max="14085" width="41.7109375" customWidth="1"/>
    <col min="14086" max="14086" width="10.5703125" customWidth="1"/>
    <col min="14087" max="14087" width="8.5703125" customWidth="1"/>
    <col min="14088" max="14088" width="8.85546875" customWidth="1"/>
    <col min="14089" max="14089" width="36.140625" customWidth="1"/>
    <col min="14090" max="14090" width="9.28515625" customWidth="1"/>
    <col min="14091" max="14091" width="8.7109375" customWidth="1"/>
    <col min="14337" max="14337" width="5.7109375" customWidth="1"/>
    <col min="14338" max="14338" width="41.85546875" customWidth="1"/>
    <col min="14339" max="14339" width="9.5703125" customWidth="1"/>
    <col min="14340" max="14340" width="10" customWidth="1"/>
    <col min="14341" max="14341" width="41.7109375" customWidth="1"/>
    <col min="14342" max="14342" width="10.5703125" customWidth="1"/>
    <col min="14343" max="14343" width="8.5703125" customWidth="1"/>
    <col min="14344" max="14344" width="8.85546875" customWidth="1"/>
    <col min="14345" max="14345" width="36.140625" customWidth="1"/>
    <col min="14346" max="14346" width="9.28515625" customWidth="1"/>
    <col min="14347" max="14347" width="8.7109375" customWidth="1"/>
    <col min="14593" max="14593" width="5.7109375" customWidth="1"/>
    <col min="14594" max="14594" width="41.85546875" customWidth="1"/>
    <col min="14595" max="14595" width="9.5703125" customWidth="1"/>
    <col min="14596" max="14596" width="10" customWidth="1"/>
    <col min="14597" max="14597" width="41.7109375" customWidth="1"/>
    <col min="14598" max="14598" width="10.5703125" customWidth="1"/>
    <col min="14599" max="14599" width="8.5703125" customWidth="1"/>
    <col min="14600" max="14600" width="8.85546875" customWidth="1"/>
    <col min="14601" max="14601" width="36.140625" customWidth="1"/>
    <col min="14602" max="14602" width="9.28515625" customWidth="1"/>
    <col min="14603" max="14603" width="8.7109375" customWidth="1"/>
    <col min="14849" max="14849" width="5.7109375" customWidth="1"/>
    <col min="14850" max="14850" width="41.85546875" customWidth="1"/>
    <col min="14851" max="14851" width="9.5703125" customWidth="1"/>
    <col min="14852" max="14852" width="10" customWidth="1"/>
    <col min="14853" max="14853" width="41.7109375" customWidth="1"/>
    <col min="14854" max="14854" width="10.5703125" customWidth="1"/>
    <col min="14855" max="14855" width="8.5703125" customWidth="1"/>
    <col min="14856" max="14856" width="8.85546875" customWidth="1"/>
    <col min="14857" max="14857" width="36.140625" customWidth="1"/>
    <col min="14858" max="14858" width="9.28515625" customWidth="1"/>
    <col min="14859" max="14859" width="8.7109375" customWidth="1"/>
    <col min="15105" max="15105" width="5.7109375" customWidth="1"/>
    <col min="15106" max="15106" width="41.85546875" customWidth="1"/>
    <col min="15107" max="15107" width="9.5703125" customWidth="1"/>
    <col min="15108" max="15108" width="10" customWidth="1"/>
    <col min="15109" max="15109" width="41.7109375" customWidth="1"/>
    <col min="15110" max="15110" width="10.5703125" customWidth="1"/>
    <col min="15111" max="15111" width="8.5703125" customWidth="1"/>
    <col min="15112" max="15112" width="8.85546875" customWidth="1"/>
    <col min="15113" max="15113" width="36.140625" customWidth="1"/>
    <col min="15114" max="15114" width="9.28515625" customWidth="1"/>
    <col min="15115" max="15115" width="8.7109375" customWidth="1"/>
    <col min="15361" max="15361" width="5.7109375" customWidth="1"/>
    <col min="15362" max="15362" width="41.85546875" customWidth="1"/>
    <col min="15363" max="15363" width="9.5703125" customWidth="1"/>
    <col min="15364" max="15364" width="10" customWidth="1"/>
    <col min="15365" max="15365" width="41.7109375" customWidth="1"/>
    <col min="15366" max="15366" width="10.5703125" customWidth="1"/>
    <col min="15367" max="15367" width="8.5703125" customWidth="1"/>
    <col min="15368" max="15368" width="8.85546875" customWidth="1"/>
    <col min="15369" max="15369" width="36.140625" customWidth="1"/>
    <col min="15370" max="15370" width="9.28515625" customWidth="1"/>
    <col min="15371" max="15371" width="8.7109375" customWidth="1"/>
    <col min="15617" max="15617" width="5.7109375" customWidth="1"/>
    <col min="15618" max="15618" width="41.85546875" customWidth="1"/>
    <col min="15619" max="15619" width="9.5703125" customWidth="1"/>
    <col min="15620" max="15620" width="10" customWidth="1"/>
    <col min="15621" max="15621" width="41.7109375" customWidth="1"/>
    <col min="15622" max="15622" width="10.5703125" customWidth="1"/>
    <col min="15623" max="15623" width="8.5703125" customWidth="1"/>
    <col min="15624" max="15624" width="8.85546875" customWidth="1"/>
    <col min="15625" max="15625" width="36.140625" customWidth="1"/>
    <col min="15626" max="15626" width="9.28515625" customWidth="1"/>
    <col min="15627" max="15627" width="8.7109375" customWidth="1"/>
    <col min="15873" max="15873" width="5.7109375" customWidth="1"/>
    <col min="15874" max="15874" width="41.85546875" customWidth="1"/>
    <col min="15875" max="15875" width="9.5703125" customWidth="1"/>
    <col min="15876" max="15876" width="10" customWidth="1"/>
    <col min="15877" max="15877" width="41.7109375" customWidth="1"/>
    <col min="15878" max="15878" width="10.5703125" customWidth="1"/>
    <col min="15879" max="15879" width="8.5703125" customWidth="1"/>
    <col min="15880" max="15880" width="8.85546875" customWidth="1"/>
    <col min="15881" max="15881" width="36.140625" customWidth="1"/>
    <col min="15882" max="15882" width="9.28515625" customWidth="1"/>
    <col min="15883" max="15883" width="8.7109375" customWidth="1"/>
    <col min="16129" max="16129" width="5.7109375" customWidth="1"/>
    <col min="16130" max="16130" width="41.85546875" customWidth="1"/>
    <col min="16131" max="16131" width="9.5703125" customWidth="1"/>
    <col min="16132" max="16132" width="10" customWidth="1"/>
    <col min="16133" max="16133" width="41.7109375" customWidth="1"/>
    <col min="16134" max="16134" width="10.5703125" customWidth="1"/>
    <col min="16135" max="16135" width="8.5703125" customWidth="1"/>
    <col min="16136" max="16136" width="8.85546875" customWidth="1"/>
    <col min="16137" max="16137" width="36.140625" customWidth="1"/>
    <col min="16138" max="16138" width="9.28515625" customWidth="1"/>
    <col min="16139" max="16139" width="8.7109375" customWidth="1"/>
  </cols>
  <sheetData>
    <row r="1" spans="1:16" ht="18.75" customHeight="1" x14ac:dyDescent="0.25">
      <c r="K1" s="1"/>
      <c r="L1" s="1"/>
      <c r="M1" s="135" t="s">
        <v>0</v>
      </c>
      <c r="N1" s="135"/>
      <c r="O1" s="135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36" t="s">
        <v>71</v>
      </c>
      <c r="N2" s="136"/>
      <c r="O2" s="136"/>
      <c r="P2" s="136"/>
    </row>
    <row r="3" spans="1:16" ht="61.5" customHeight="1" x14ac:dyDescent="0.25">
      <c r="A3" s="2"/>
      <c r="B3" s="137" t="s">
        <v>72</v>
      </c>
      <c r="C3" s="138"/>
      <c r="D3" s="138"/>
      <c r="E3" s="138"/>
      <c r="F3" s="138"/>
      <c r="G3" s="138"/>
      <c r="H3" s="138"/>
      <c r="I3" s="138"/>
      <c r="J3" s="138"/>
      <c r="K3" s="2"/>
    </row>
    <row r="4" spans="1:16" ht="31.5" customHeight="1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6" ht="33" customHeight="1" x14ac:dyDescent="0.25">
      <c r="A5" s="140" t="s">
        <v>4</v>
      </c>
      <c r="B5" s="140" t="s">
        <v>5</v>
      </c>
      <c r="C5" s="141" t="s">
        <v>6</v>
      </c>
      <c r="D5" s="141"/>
      <c r="E5" s="141"/>
      <c r="F5" s="141" t="s">
        <v>7</v>
      </c>
      <c r="G5" s="141" t="s">
        <v>8</v>
      </c>
      <c r="H5" s="141"/>
      <c r="I5" s="141"/>
      <c r="J5" s="141"/>
      <c r="K5" s="142" t="s">
        <v>9</v>
      </c>
    </row>
    <row r="6" spans="1:16" ht="158.25" customHeight="1" x14ac:dyDescent="0.25">
      <c r="A6" s="140"/>
      <c r="B6" s="140"/>
      <c r="C6" s="5" t="s">
        <v>10</v>
      </c>
      <c r="D6" s="5" t="s">
        <v>11</v>
      </c>
      <c r="E6" s="5" t="s">
        <v>12</v>
      </c>
      <c r="F6" s="141"/>
      <c r="G6" s="6" t="s">
        <v>13</v>
      </c>
      <c r="H6" s="5" t="s">
        <v>41</v>
      </c>
      <c r="I6" s="5" t="s">
        <v>15</v>
      </c>
      <c r="J6" s="5" t="s">
        <v>14</v>
      </c>
      <c r="K6" s="142"/>
    </row>
    <row r="7" spans="1:16" ht="31.15" customHeight="1" x14ac:dyDescent="0.25">
      <c r="A7" s="7">
        <v>1</v>
      </c>
      <c r="B7" s="10" t="s">
        <v>73</v>
      </c>
      <c r="C7" s="9"/>
      <c r="D7" s="9">
        <f>7.352</f>
        <v>7.3520000000000003</v>
      </c>
      <c r="E7" s="10" t="s">
        <v>74</v>
      </c>
      <c r="F7" s="11">
        <f>SUM(C7,D7)</f>
        <v>7.3520000000000003</v>
      </c>
      <c r="G7" s="8"/>
      <c r="H7" s="9"/>
      <c r="I7" s="10" t="s">
        <v>74</v>
      </c>
      <c r="J7" s="9">
        <f t="shared" ref="J7:J16" si="0">F7</f>
        <v>7.3520000000000003</v>
      </c>
      <c r="K7" s="12"/>
    </row>
    <row r="8" spans="1:16" ht="19.149999999999999" customHeight="1" x14ac:dyDescent="0.25">
      <c r="A8" s="7"/>
      <c r="B8" s="10" t="s">
        <v>75</v>
      </c>
      <c r="C8" s="9"/>
      <c r="D8" s="9">
        <f>3.931+1.367+1.275+12.652</f>
        <v>19.225000000000001</v>
      </c>
      <c r="E8" s="10" t="s">
        <v>76</v>
      </c>
      <c r="F8" s="11">
        <f t="shared" ref="F8:F48" si="1">SUM(C8,D8)</f>
        <v>19.225000000000001</v>
      </c>
      <c r="G8" s="8"/>
      <c r="H8" s="9"/>
      <c r="I8" s="10" t="s">
        <v>76</v>
      </c>
      <c r="J8" s="9">
        <f t="shared" si="0"/>
        <v>19.225000000000001</v>
      </c>
      <c r="K8" s="12"/>
    </row>
    <row r="9" spans="1:16" ht="19.149999999999999" customHeight="1" x14ac:dyDescent="0.25">
      <c r="A9" s="7"/>
      <c r="B9" s="10" t="s">
        <v>77</v>
      </c>
      <c r="C9" s="9"/>
      <c r="D9" s="9">
        <f>14.254</f>
        <v>14.254</v>
      </c>
      <c r="E9" s="53" t="s">
        <v>78</v>
      </c>
      <c r="F9" s="11">
        <f t="shared" si="1"/>
        <v>14.254</v>
      </c>
      <c r="G9" s="8"/>
      <c r="H9" s="9"/>
      <c r="I9" s="53" t="s">
        <v>78</v>
      </c>
      <c r="J9" s="9">
        <f t="shared" si="0"/>
        <v>14.254</v>
      </c>
      <c r="K9" s="12"/>
    </row>
    <row r="10" spans="1:16" ht="20.45" customHeight="1" x14ac:dyDescent="0.25">
      <c r="A10" s="7"/>
      <c r="B10" s="10" t="s">
        <v>79</v>
      </c>
      <c r="C10" s="9"/>
      <c r="D10" s="9">
        <f>20.176</f>
        <v>20.175999999999998</v>
      </c>
      <c r="E10" s="54" t="s">
        <v>80</v>
      </c>
      <c r="F10" s="11">
        <f t="shared" si="1"/>
        <v>20.175999999999998</v>
      </c>
      <c r="G10" s="8"/>
      <c r="H10" s="9"/>
      <c r="I10" s="54" t="s">
        <v>80</v>
      </c>
      <c r="J10" s="9">
        <f t="shared" si="0"/>
        <v>20.175999999999998</v>
      </c>
      <c r="K10" s="12"/>
    </row>
    <row r="11" spans="1:16" ht="13.9" customHeight="1" x14ac:dyDescent="0.25">
      <c r="A11" s="7"/>
      <c r="B11" s="10" t="s">
        <v>81</v>
      </c>
      <c r="C11" s="9"/>
      <c r="D11" s="9">
        <f>24</f>
        <v>24</v>
      </c>
      <c r="E11" s="54" t="s">
        <v>82</v>
      </c>
      <c r="F11" s="11">
        <f t="shared" si="1"/>
        <v>24</v>
      </c>
      <c r="G11" s="8"/>
      <c r="H11" s="9"/>
      <c r="I11" s="54" t="s">
        <v>82</v>
      </c>
      <c r="J11" s="9">
        <f t="shared" si="0"/>
        <v>24</v>
      </c>
      <c r="K11" s="12"/>
    </row>
    <row r="12" spans="1:16" ht="15" customHeight="1" x14ac:dyDescent="0.25">
      <c r="A12" s="7"/>
      <c r="B12" s="10" t="s">
        <v>83</v>
      </c>
      <c r="C12" s="9"/>
      <c r="D12" s="9">
        <f>102.019+94.272</f>
        <v>196.291</v>
      </c>
      <c r="E12" s="54" t="s">
        <v>84</v>
      </c>
      <c r="F12" s="11">
        <f t="shared" si="1"/>
        <v>196.291</v>
      </c>
      <c r="G12" s="8"/>
      <c r="H12" s="9"/>
      <c r="I12" s="54" t="s">
        <v>85</v>
      </c>
      <c r="J12" s="9">
        <f t="shared" si="0"/>
        <v>196.291</v>
      </c>
      <c r="K12" s="12"/>
    </row>
    <row r="13" spans="1:16" ht="27.6" customHeight="1" x14ac:dyDescent="0.25">
      <c r="A13" s="7"/>
      <c r="B13" s="10" t="s">
        <v>86</v>
      </c>
      <c r="C13" s="9"/>
      <c r="D13" s="9">
        <f>33.499+1869.15</f>
        <v>1902.6490000000001</v>
      </c>
      <c r="E13" s="54" t="s">
        <v>87</v>
      </c>
      <c r="F13" s="11">
        <f t="shared" si="1"/>
        <v>1902.6490000000001</v>
      </c>
      <c r="G13" s="8"/>
      <c r="H13" s="9"/>
      <c r="I13" s="54" t="s">
        <v>87</v>
      </c>
      <c r="J13" s="9">
        <f t="shared" si="0"/>
        <v>1902.6490000000001</v>
      </c>
      <c r="K13" s="12"/>
    </row>
    <row r="14" spans="1:16" ht="29.45" customHeight="1" x14ac:dyDescent="0.25">
      <c r="A14" s="7"/>
      <c r="B14" s="10" t="s">
        <v>88</v>
      </c>
      <c r="C14" s="9"/>
      <c r="D14" s="9">
        <v>29.7</v>
      </c>
      <c r="E14" s="54" t="s">
        <v>89</v>
      </c>
      <c r="F14" s="11">
        <f t="shared" si="1"/>
        <v>29.7</v>
      </c>
      <c r="G14" s="8"/>
      <c r="H14" s="9"/>
      <c r="I14" s="54" t="s">
        <v>89</v>
      </c>
      <c r="J14" s="9">
        <f t="shared" si="0"/>
        <v>29.7</v>
      </c>
      <c r="K14" s="12"/>
    </row>
    <row r="15" spans="1:16" ht="14.45" customHeight="1" x14ac:dyDescent="0.25">
      <c r="A15" s="7"/>
      <c r="B15" s="10" t="s">
        <v>90</v>
      </c>
      <c r="C15" s="9"/>
      <c r="D15" s="9">
        <v>7.9</v>
      </c>
      <c r="E15" s="54" t="s">
        <v>91</v>
      </c>
      <c r="F15" s="11">
        <f t="shared" si="1"/>
        <v>7.9</v>
      </c>
      <c r="G15" s="8"/>
      <c r="H15" s="9"/>
      <c r="I15" s="54" t="s">
        <v>91</v>
      </c>
      <c r="J15" s="9">
        <f t="shared" si="0"/>
        <v>7.9</v>
      </c>
      <c r="K15" s="12"/>
    </row>
    <row r="16" spans="1:16" ht="15" customHeight="1" x14ac:dyDescent="0.25">
      <c r="A16" s="7"/>
      <c r="B16" s="10" t="s">
        <v>92</v>
      </c>
      <c r="C16" s="9"/>
      <c r="D16" s="9">
        <v>72</v>
      </c>
      <c r="E16" s="54" t="s">
        <v>93</v>
      </c>
      <c r="F16" s="11">
        <f t="shared" si="1"/>
        <v>72</v>
      </c>
      <c r="G16" s="8"/>
      <c r="H16" s="9"/>
      <c r="I16" s="54" t="s">
        <v>93</v>
      </c>
      <c r="J16" s="9">
        <f t="shared" si="0"/>
        <v>72</v>
      </c>
      <c r="K16" s="12"/>
    </row>
    <row r="17" spans="1:11" ht="13.9" customHeight="1" x14ac:dyDescent="0.25">
      <c r="A17" s="7"/>
      <c r="B17" s="10" t="s">
        <v>94</v>
      </c>
      <c r="C17" s="9"/>
      <c r="D17" s="9">
        <f>63.717+24.161</f>
        <v>87.878</v>
      </c>
      <c r="E17" s="54" t="s">
        <v>95</v>
      </c>
      <c r="F17" s="11">
        <f t="shared" si="1"/>
        <v>87.878</v>
      </c>
      <c r="G17" s="8"/>
      <c r="H17" s="9"/>
      <c r="I17" s="54" t="s">
        <v>95</v>
      </c>
      <c r="J17" s="9">
        <f>F17</f>
        <v>87.878</v>
      </c>
      <c r="K17" s="12"/>
    </row>
    <row r="18" spans="1:11" ht="16.149999999999999" customHeight="1" x14ac:dyDescent="0.25">
      <c r="A18" s="7"/>
      <c r="B18" s="10" t="s">
        <v>96</v>
      </c>
      <c r="C18" s="9"/>
      <c r="D18" s="9">
        <f>12+6.43</f>
        <v>18.43</v>
      </c>
      <c r="E18" s="54" t="s">
        <v>97</v>
      </c>
      <c r="F18" s="11">
        <f t="shared" si="1"/>
        <v>18.43</v>
      </c>
      <c r="G18" s="8"/>
      <c r="H18" s="9"/>
      <c r="I18" s="54" t="s">
        <v>98</v>
      </c>
      <c r="J18" s="9">
        <f>F18</f>
        <v>18.43</v>
      </c>
      <c r="K18" s="12"/>
    </row>
    <row r="19" spans="1:11" ht="13.9" customHeight="1" x14ac:dyDescent="0.25">
      <c r="A19" s="7"/>
      <c r="B19" s="10" t="s">
        <v>99</v>
      </c>
      <c r="C19" s="9"/>
      <c r="D19" s="9">
        <f>1+25</f>
        <v>26</v>
      </c>
      <c r="E19" s="54" t="s">
        <v>100</v>
      </c>
      <c r="F19" s="11">
        <f t="shared" si="1"/>
        <v>26</v>
      </c>
      <c r="G19" s="8"/>
      <c r="H19" s="9"/>
      <c r="I19" s="54" t="s">
        <v>100</v>
      </c>
      <c r="J19" s="9">
        <f>F19</f>
        <v>26</v>
      </c>
      <c r="K19" s="12"/>
    </row>
    <row r="20" spans="1:11" ht="15.6" customHeight="1" x14ac:dyDescent="0.25">
      <c r="A20" s="7"/>
      <c r="B20" s="10" t="s">
        <v>101</v>
      </c>
      <c r="C20" s="9"/>
      <c r="D20" s="9">
        <f>0.54+12.943</f>
        <v>13.483000000000001</v>
      </c>
      <c r="E20" s="54" t="s">
        <v>102</v>
      </c>
      <c r="F20" s="11">
        <f t="shared" si="1"/>
        <v>13.483000000000001</v>
      </c>
      <c r="G20" s="8"/>
      <c r="H20" s="9"/>
      <c r="I20" s="54" t="s">
        <v>102</v>
      </c>
      <c r="J20" s="9">
        <f>F20</f>
        <v>13.483000000000001</v>
      </c>
      <c r="K20" s="12"/>
    </row>
    <row r="21" spans="1:11" ht="15.6" customHeight="1" x14ac:dyDescent="0.25">
      <c r="A21" s="7"/>
      <c r="B21" s="10" t="s">
        <v>103</v>
      </c>
      <c r="C21" s="9"/>
      <c r="D21" s="9">
        <f>62.162+292.058</f>
        <v>354.21999999999997</v>
      </c>
      <c r="E21" s="54" t="s">
        <v>104</v>
      </c>
      <c r="F21" s="11">
        <f t="shared" si="1"/>
        <v>354.21999999999997</v>
      </c>
      <c r="G21" s="8"/>
      <c r="H21" s="9"/>
      <c r="I21" s="54" t="s">
        <v>105</v>
      </c>
      <c r="J21" s="9">
        <f>F21</f>
        <v>354.21999999999997</v>
      </c>
      <c r="K21" s="12"/>
    </row>
    <row r="22" spans="1:11" ht="23.45" customHeight="1" x14ac:dyDescent="0.25">
      <c r="A22" s="7">
        <v>2</v>
      </c>
      <c r="B22" s="8" t="s">
        <v>16</v>
      </c>
      <c r="C22" s="9">
        <v>598.30799999999999</v>
      </c>
      <c r="D22" s="9"/>
      <c r="E22" s="53"/>
      <c r="F22" s="11">
        <f t="shared" si="1"/>
        <v>598.30799999999999</v>
      </c>
      <c r="G22" s="8"/>
      <c r="H22" s="9"/>
      <c r="I22" s="13"/>
      <c r="J22" s="9"/>
      <c r="K22" s="12"/>
    </row>
    <row r="23" spans="1:11" ht="14.45" customHeight="1" x14ac:dyDescent="0.25">
      <c r="A23" s="7"/>
      <c r="B23" s="47"/>
      <c r="C23" s="9" t="s">
        <v>106</v>
      </c>
      <c r="D23" s="9"/>
      <c r="E23" s="10"/>
      <c r="F23" s="11">
        <f t="shared" si="1"/>
        <v>0</v>
      </c>
      <c r="G23" s="14"/>
      <c r="H23" s="9"/>
      <c r="I23" s="10"/>
      <c r="J23" s="9"/>
      <c r="K23" s="12"/>
    </row>
    <row r="24" spans="1:11" ht="15.75" x14ac:dyDescent="0.25">
      <c r="A24" s="7"/>
      <c r="B24" s="47"/>
      <c r="C24" s="9"/>
      <c r="D24" s="9"/>
      <c r="E24" s="10"/>
      <c r="F24" s="11">
        <f t="shared" si="1"/>
        <v>0</v>
      </c>
      <c r="G24" s="14">
        <v>2220</v>
      </c>
      <c r="H24" s="9">
        <f>8.75</f>
        <v>8.75</v>
      </c>
      <c r="I24" s="10" t="s">
        <v>44</v>
      </c>
      <c r="J24" s="9"/>
      <c r="K24" s="12"/>
    </row>
    <row r="25" spans="1:11" ht="15.75" x14ac:dyDescent="0.25">
      <c r="A25" s="7"/>
      <c r="B25" s="8"/>
      <c r="C25" s="9"/>
      <c r="D25" s="9"/>
      <c r="E25" s="10"/>
      <c r="F25" s="11">
        <f t="shared" si="1"/>
        <v>0</v>
      </c>
      <c r="G25" s="14">
        <v>2220</v>
      </c>
      <c r="H25" s="32">
        <f>69.15</f>
        <v>69.150000000000006</v>
      </c>
      <c r="I25" s="10" t="s">
        <v>107</v>
      </c>
      <c r="J25" s="9"/>
      <c r="K25" s="12"/>
    </row>
    <row r="26" spans="1:11" ht="15" customHeight="1" x14ac:dyDescent="0.25">
      <c r="A26" s="7"/>
      <c r="B26" s="8"/>
      <c r="C26" s="9"/>
      <c r="D26" s="9"/>
      <c r="E26" s="10"/>
      <c r="F26" s="11">
        <f t="shared" si="1"/>
        <v>0</v>
      </c>
      <c r="G26" s="14">
        <v>2220</v>
      </c>
      <c r="H26" s="32">
        <f>1.203+3.531</f>
        <v>4.734</v>
      </c>
      <c r="I26" s="10" t="s">
        <v>108</v>
      </c>
      <c r="J26" s="9"/>
      <c r="K26" s="12"/>
    </row>
    <row r="27" spans="1:11" ht="15.75" x14ac:dyDescent="0.25">
      <c r="A27" s="7"/>
      <c r="B27" s="8"/>
      <c r="C27" s="9"/>
      <c r="D27" s="9"/>
      <c r="E27" s="10"/>
      <c r="F27" s="11">
        <f t="shared" si="1"/>
        <v>0</v>
      </c>
      <c r="G27" s="14">
        <v>2220</v>
      </c>
      <c r="H27" s="32">
        <f>5</f>
        <v>5</v>
      </c>
      <c r="I27" s="10" t="s">
        <v>109</v>
      </c>
      <c r="J27" s="9"/>
      <c r="K27" s="12"/>
    </row>
    <row r="28" spans="1:11" ht="15.75" x14ac:dyDescent="0.25">
      <c r="A28" s="7"/>
      <c r="B28" s="8"/>
      <c r="C28" s="9"/>
      <c r="D28" s="9"/>
      <c r="E28" s="10"/>
      <c r="F28" s="11">
        <f t="shared" si="1"/>
        <v>0</v>
      </c>
      <c r="G28" s="14">
        <v>2220</v>
      </c>
      <c r="H28" s="32">
        <f>9.49+1.5096+4.34+4.074+7.311</f>
        <v>26.724600000000002</v>
      </c>
      <c r="I28" s="10" t="s">
        <v>110</v>
      </c>
      <c r="J28" s="9"/>
      <c r="K28" s="12"/>
    </row>
    <row r="29" spans="1:11" ht="15.75" x14ac:dyDescent="0.25">
      <c r="A29" s="7"/>
      <c r="B29" s="8"/>
      <c r="C29" s="9"/>
      <c r="D29" s="9"/>
      <c r="E29" s="10"/>
      <c r="F29" s="11">
        <f t="shared" si="1"/>
        <v>0</v>
      </c>
      <c r="G29" s="14">
        <v>2220</v>
      </c>
      <c r="H29" s="32">
        <f>8.91+6.002+5</f>
        <v>19.911999999999999</v>
      </c>
      <c r="I29" s="10" t="s">
        <v>111</v>
      </c>
      <c r="J29" s="9"/>
      <c r="K29" s="12"/>
    </row>
    <row r="30" spans="1:11" ht="15.75" x14ac:dyDescent="0.25">
      <c r="A30" s="7"/>
      <c r="B30" s="8"/>
      <c r="C30" s="9"/>
      <c r="D30" s="9"/>
      <c r="E30" s="10"/>
      <c r="F30" s="11">
        <f t="shared" si="1"/>
        <v>0</v>
      </c>
      <c r="G30" s="14">
        <v>2220</v>
      </c>
      <c r="H30" s="32">
        <f>6.192</f>
        <v>6.1920000000000002</v>
      </c>
      <c r="I30" s="10" t="s">
        <v>112</v>
      </c>
      <c r="J30" s="9"/>
      <c r="K30" s="12"/>
    </row>
    <row r="31" spans="1:11" ht="15.75" x14ac:dyDescent="0.25">
      <c r="A31" s="7"/>
      <c r="B31" s="8"/>
      <c r="C31" s="9"/>
      <c r="D31" s="9"/>
      <c r="E31" s="10"/>
      <c r="F31" s="11">
        <f t="shared" si="1"/>
        <v>0</v>
      </c>
      <c r="G31" s="14">
        <v>2220</v>
      </c>
      <c r="H31" s="32">
        <f>32.662+12+15.828+15</f>
        <v>75.489999999999995</v>
      </c>
      <c r="I31" s="10" t="s">
        <v>113</v>
      </c>
      <c r="J31" s="9"/>
      <c r="K31" s="12"/>
    </row>
    <row r="32" spans="1:11" ht="15.75" x14ac:dyDescent="0.25">
      <c r="A32" s="7"/>
      <c r="B32" s="8"/>
      <c r="C32" s="9"/>
      <c r="D32" s="9"/>
      <c r="E32" s="10"/>
      <c r="F32" s="11">
        <f t="shared" si="1"/>
        <v>0</v>
      </c>
      <c r="G32" s="14">
        <v>2220</v>
      </c>
      <c r="H32" s="32">
        <f>1.169</f>
        <v>1.169</v>
      </c>
      <c r="I32" s="10" t="s">
        <v>114</v>
      </c>
      <c r="J32" s="9"/>
      <c r="K32" s="12"/>
    </row>
    <row r="33" spans="1:11" ht="15.75" x14ac:dyDescent="0.25">
      <c r="A33" s="7"/>
      <c r="B33" s="8"/>
      <c r="C33" s="9"/>
      <c r="D33" s="9"/>
      <c r="E33" s="10"/>
      <c r="F33" s="11">
        <f t="shared" si="1"/>
        <v>0</v>
      </c>
      <c r="G33" s="14">
        <v>2220</v>
      </c>
      <c r="H33" s="32">
        <f>12.9+2.91+14.7+1.568</f>
        <v>32.077999999999996</v>
      </c>
      <c r="I33" s="10" t="s">
        <v>115</v>
      </c>
      <c r="J33" s="9"/>
      <c r="K33" s="12"/>
    </row>
    <row r="34" spans="1:11" ht="15.75" x14ac:dyDescent="0.25">
      <c r="A34" s="7"/>
      <c r="B34" s="8"/>
      <c r="C34" s="9"/>
      <c r="D34" s="9"/>
      <c r="E34" s="10"/>
      <c r="F34" s="11">
        <f t="shared" si="1"/>
        <v>0</v>
      </c>
      <c r="G34" s="14">
        <v>2220</v>
      </c>
      <c r="H34" s="32">
        <f>11.2+11.2</f>
        <v>22.4</v>
      </c>
      <c r="I34" s="10" t="s">
        <v>116</v>
      </c>
      <c r="J34" s="9"/>
      <c r="K34" s="12"/>
    </row>
    <row r="35" spans="1:11" ht="15.75" x14ac:dyDescent="0.25">
      <c r="A35" s="7"/>
      <c r="B35" s="8"/>
      <c r="C35" s="9"/>
      <c r="D35" s="9"/>
      <c r="E35" s="10"/>
      <c r="F35" s="11"/>
      <c r="G35" s="14"/>
      <c r="H35" s="32"/>
      <c r="I35" s="10"/>
      <c r="J35" s="9"/>
      <c r="K35" s="12"/>
    </row>
    <row r="36" spans="1:11" ht="15.75" x14ac:dyDescent="0.25">
      <c r="A36" s="7"/>
      <c r="B36" s="8"/>
      <c r="C36" s="9"/>
      <c r="D36" s="9"/>
      <c r="E36" s="10"/>
      <c r="F36" s="11">
        <f t="shared" si="1"/>
        <v>0</v>
      </c>
      <c r="G36" s="14">
        <v>2240</v>
      </c>
      <c r="H36" s="32">
        <f>2.8+2.4+2.4</f>
        <v>7.6</v>
      </c>
      <c r="I36" s="10" t="s">
        <v>117</v>
      </c>
      <c r="J36" s="9"/>
      <c r="K36" s="12"/>
    </row>
    <row r="37" spans="1:11" ht="15.75" x14ac:dyDescent="0.25">
      <c r="A37" s="7"/>
      <c r="B37" s="8"/>
      <c r="C37" s="9"/>
      <c r="D37" s="9"/>
      <c r="E37" s="10"/>
      <c r="F37" s="11">
        <f t="shared" si="1"/>
        <v>0</v>
      </c>
      <c r="G37" s="14">
        <v>2240</v>
      </c>
      <c r="H37" s="32">
        <f>9.602+9.602+9.602</f>
        <v>28.806000000000001</v>
      </c>
      <c r="I37" s="10" t="s">
        <v>118</v>
      </c>
      <c r="J37" s="9"/>
      <c r="K37" s="12"/>
    </row>
    <row r="38" spans="1:11" ht="31.5" x14ac:dyDescent="0.25">
      <c r="A38" s="7"/>
      <c r="B38" s="8"/>
      <c r="C38" s="9"/>
      <c r="D38" s="9"/>
      <c r="E38" s="10"/>
      <c r="F38" s="11">
        <f t="shared" si="1"/>
        <v>0</v>
      </c>
      <c r="G38" s="14">
        <v>2240</v>
      </c>
      <c r="H38" s="32">
        <f>3.38+2.21</f>
        <v>5.59</v>
      </c>
      <c r="I38" s="10" t="s">
        <v>119</v>
      </c>
      <c r="J38" s="9"/>
      <c r="K38" s="12"/>
    </row>
    <row r="39" spans="1:11" ht="15.75" x14ac:dyDescent="0.25">
      <c r="A39" s="7"/>
      <c r="B39" s="8"/>
      <c r="C39" s="9"/>
      <c r="D39" s="9"/>
      <c r="E39" s="10"/>
      <c r="F39" s="11">
        <f t="shared" si="1"/>
        <v>0</v>
      </c>
      <c r="G39" s="14">
        <v>2240</v>
      </c>
      <c r="H39" s="32">
        <f>4.545+4.545+4.545+4.545</f>
        <v>18.18</v>
      </c>
      <c r="I39" s="10" t="s">
        <v>120</v>
      </c>
      <c r="J39" s="9"/>
      <c r="K39" s="12"/>
    </row>
    <row r="40" spans="1:11" ht="15.75" x14ac:dyDescent="0.25">
      <c r="A40" s="7"/>
      <c r="B40" s="8"/>
      <c r="C40" s="9"/>
      <c r="D40" s="9"/>
      <c r="E40" s="10"/>
      <c r="F40" s="11">
        <f t="shared" si="1"/>
        <v>0</v>
      </c>
      <c r="G40" s="14">
        <v>2240</v>
      </c>
      <c r="H40" s="32">
        <f>5.02+2.34+5.1846+0.65+5.02</f>
        <v>18.214599999999997</v>
      </c>
      <c r="I40" s="10" t="s">
        <v>121</v>
      </c>
      <c r="J40" s="9"/>
      <c r="K40" s="12"/>
    </row>
    <row r="41" spans="1:11" ht="15.75" x14ac:dyDescent="0.25">
      <c r="A41" s="7"/>
      <c r="B41" s="8"/>
      <c r="C41" s="9"/>
      <c r="D41" s="9"/>
      <c r="E41" s="10"/>
      <c r="F41" s="11">
        <f t="shared" si="1"/>
        <v>0</v>
      </c>
      <c r="G41" s="14">
        <v>2240</v>
      </c>
      <c r="H41" s="32">
        <f>0.58+0.58+1.2</f>
        <v>2.36</v>
      </c>
      <c r="I41" s="10" t="s">
        <v>122</v>
      </c>
      <c r="J41" s="9"/>
      <c r="K41" s="12"/>
    </row>
    <row r="42" spans="1:11" ht="15.75" x14ac:dyDescent="0.25">
      <c r="A42" s="7"/>
      <c r="B42" s="8"/>
      <c r="C42" s="9"/>
      <c r="D42" s="9"/>
      <c r="E42" s="10"/>
      <c r="F42" s="11">
        <f t="shared" si="1"/>
        <v>0</v>
      </c>
      <c r="G42" s="14">
        <v>2240</v>
      </c>
      <c r="H42" s="32">
        <f>19.971</f>
        <v>19.971</v>
      </c>
      <c r="I42" s="10" t="s">
        <v>123</v>
      </c>
      <c r="J42" s="9"/>
      <c r="K42" s="12"/>
    </row>
    <row r="43" spans="1:11" ht="15.75" x14ac:dyDescent="0.25">
      <c r="A43" s="7"/>
      <c r="B43" s="8"/>
      <c r="C43" s="9"/>
      <c r="D43" s="9"/>
      <c r="E43" s="10"/>
      <c r="F43" s="11">
        <f t="shared" si="1"/>
        <v>0</v>
      </c>
      <c r="G43" s="14">
        <v>2240</v>
      </c>
      <c r="H43" s="32">
        <f>7.128+2</f>
        <v>9.1280000000000001</v>
      </c>
      <c r="I43" s="10" t="s">
        <v>124</v>
      </c>
      <c r="J43" s="9"/>
      <c r="K43" s="12"/>
    </row>
    <row r="44" spans="1:11" ht="15.75" x14ac:dyDescent="0.25">
      <c r="A44" s="7"/>
      <c r="B44" s="8"/>
      <c r="C44" s="9"/>
      <c r="D44" s="9"/>
      <c r="E44" s="10"/>
      <c r="F44" s="11">
        <f t="shared" si="1"/>
        <v>0</v>
      </c>
      <c r="G44" s="14">
        <v>2240</v>
      </c>
      <c r="H44" s="32">
        <f>3.9+3.9+3.9+3.9</f>
        <v>15.6</v>
      </c>
      <c r="I44" s="10" t="s">
        <v>125</v>
      </c>
      <c r="J44" s="9"/>
      <c r="K44" s="12"/>
    </row>
    <row r="45" spans="1:11" ht="15.75" x14ac:dyDescent="0.25">
      <c r="A45" s="7"/>
      <c r="B45" s="8"/>
      <c r="C45" s="9"/>
      <c r="D45" s="9"/>
      <c r="E45" s="10"/>
      <c r="F45" s="11">
        <f t="shared" si="1"/>
        <v>0</v>
      </c>
      <c r="G45" s="14">
        <v>2240</v>
      </c>
      <c r="H45" s="32">
        <f>5.05</f>
        <v>5.05</v>
      </c>
      <c r="I45" s="10" t="s">
        <v>126</v>
      </c>
      <c r="J45" s="9"/>
      <c r="K45" s="12"/>
    </row>
    <row r="46" spans="1:11" ht="15.75" x14ac:dyDescent="0.25">
      <c r="A46" s="7"/>
      <c r="B46" s="8"/>
      <c r="C46" s="9"/>
      <c r="D46" s="9"/>
      <c r="E46" s="10"/>
      <c r="F46" s="11">
        <f t="shared" si="1"/>
        <v>0</v>
      </c>
      <c r="G46" s="14">
        <v>2240</v>
      </c>
      <c r="H46" s="32">
        <f>3.708+7.2+7.2</f>
        <v>18.108000000000001</v>
      </c>
      <c r="I46" s="10" t="s">
        <v>127</v>
      </c>
      <c r="J46" s="9"/>
      <c r="K46" s="12"/>
    </row>
    <row r="47" spans="1:11" ht="23.45" customHeight="1" x14ac:dyDescent="0.25">
      <c r="A47" s="14"/>
      <c r="B47" s="8"/>
      <c r="C47" s="9"/>
      <c r="D47" s="9"/>
      <c r="E47" s="10"/>
      <c r="F47" s="11">
        <f t="shared" si="1"/>
        <v>0</v>
      </c>
      <c r="G47" s="41"/>
      <c r="H47" s="9"/>
      <c r="I47" s="10"/>
      <c r="J47" s="9"/>
      <c r="K47" s="12"/>
    </row>
    <row r="48" spans="1:11" ht="15.75" x14ac:dyDescent="0.25">
      <c r="A48" s="16"/>
      <c r="B48" s="19" t="s">
        <v>20</v>
      </c>
      <c r="C48" s="20">
        <f>SUM(C7:C47)</f>
        <v>598.30799999999999</v>
      </c>
      <c r="D48" s="20">
        <f>SUM(D7:D47)</f>
        <v>2793.558</v>
      </c>
      <c r="E48" s="21"/>
      <c r="F48" s="22">
        <f t="shared" si="1"/>
        <v>3391.866</v>
      </c>
      <c r="G48" s="23"/>
      <c r="H48" s="20">
        <f>SUM(H7:H47)</f>
        <v>420.20720000000006</v>
      </c>
      <c r="I48" s="21"/>
      <c r="J48" s="20">
        <f>SUM(J7:J47)</f>
        <v>2793.558</v>
      </c>
      <c r="K48" s="24">
        <f>C48-H48</f>
        <v>178.10079999999994</v>
      </c>
    </row>
    <row r="49" spans="2:8" x14ac:dyDescent="0.25">
      <c r="E49" t="s">
        <v>128</v>
      </c>
    </row>
    <row r="51" spans="2:8" ht="15.75" x14ac:dyDescent="0.25">
      <c r="B51" s="25" t="s">
        <v>129</v>
      </c>
      <c r="F51" s="26"/>
      <c r="G51" s="133" t="s">
        <v>130</v>
      </c>
      <c r="H51" s="134"/>
    </row>
    <row r="52" spans="2:8" x14ac:dyDescent="0.25">
      <c r="B52" s="25"/>
      <c r="F52" s="27" t="s">
        <v>22</v>
      </c>
      <c r="G52" s="28"/>
      <c r="H52" s="28"/>
    </row>
    <row r="53" spans="2:8" ht="15.75" x14ac:dyDescent="0.25">
      <c r="B53" s="25" t="s">
        <v>23</v>
      </c>
      <c r="F53" s="26"/>
      <c r="G53" s="133" t="s">
        <v>131</v>
      </c>
      <c r="H53" s="134"/>
    </row>
    <row r="54" spans="2:8" x14ac:dyDescent="0.25">
      <c r="F54" s="27" t="s">
        <v>22</v>
      </c>
      <c r="G54" s="28"/>
      <c r="H54" s="28"/>
    </row>
  </sheetData>
  <mergeCells count="12">
    <mergeCell ref="G51:H51"/>
    <mergeCell ref="G53:H53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.47244094488188981" top="0" bottom="0" header="0" footer="0"/>
  <pageSetup paperSize="9" scale="4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workbookViewId="0">
      <selection activeCell="I21" sqref="I21"/>
    </sheetView>
  </sheetViews>
  <sheetFormatPr defaultRowHeight="15" x14ac:dyDescent="0.25"/>
  <cols>
    <col min="1" max="1" width="5.42578125" customWidth="1"/>
    <col min="2" max="2" width="29.28515625" customWidth="1"/>
    <col min="3" max="3" width="11.5703125" customWidth="1"/>
    <col min="4" max="4" width="12.42578125" style="55" customWidth="1"/>
    <col min="5" max="5" width="17" customWidth="1"/>
    <col min="6" max="6" width="12.85546875" customWidth="1"/>
    <col min="7" max="7" width="7.42578125" customWidth="1"/>
    <col min="8" max="8" width="12.5703125" customWidth="1"/>
    <col min="9" max="9" width="19.85546875" customWidth="1"/>
    <col min="10" max="10" width="13.5703125" style="55" customWidth="1"/>
    <col min="11" max="11" width="15.42578125" customWidth="1"/>
    <col min="257" max="257" width="5.42578125" customWidth="1"/>
    <col min="258" max="258" width="29.28515625" customWidth="1"/>
    <col min="259" max="259" width="11.5703125" customWidth="1"/>
    <col min="260" max="260" width="12.42578125" customWidth="1"/>
    <col min="261" max="261" width="17" customWidth="1"/>
    <col min="262" max="262" width="12.85546875" customWidth="1"/>
    <col min="263" max="263" width="7.42578125" customWidth="1"/>
    <col min="264" max="264" width="12.5703125" customWidth="1"/>
    <col min="265" max="265" width="19.85546875" customWidth="1"/>
    <col min="266" max="266" width="13.5703125" customWidth="1"/>
    <col min="267" max="267" width="15.42578125" customWidth="1"/>
    <col min="513" max="513" width="5.42578125" customWidth="1"/>
    <col min="514" max="514" width="29.28515625" customWidth="1"/>
    <col min="515" max="515" width="11.5703125" customWidth="1"/>
    <col min="516" max="516" width="12.42578125" customWidth="1"/>
    <col min="517" max="517" width="17" customWidth="1"/>
    <col min="518" max="518" width="12.85546875" customWidth="1"/>
    <col min="519" max="519" width="7.42578125" customWidth="1"/>
    <col min="520" max="520" width="12.5703125" customWidth="1"/>
    <col min="521" max="521" width="19.85546875" customWidth="1"/>
    <col min="522" max="522" width="13.5703125" customWidth="1"/>
    <col min="523" max="523" width="15.42578125" customWidth="1"/>
    <col min="769" max="769" width="5.42578125" customWidth="1"/>
    <col min="770" max="770" width="29.28515625" customWidth="1"/>
    <col min="771" max="771" width="11.5703125" customWidth="1"/>
    <col min="772" max="772" width="12.42578125" customWidth="1"/>
    <col min="773" max="773" width="17" customWidth="1"/>
    <col min="774" max="774" width="12.85546875" customWidth="1"/>
    <col min="775" max="775" width="7.42578125" customWidth="1"/>
    <col min="776" max="776" width="12.5703125" customWidth="1"/>
    <col min="777" max="777" width="19.85546875" customWidth="1"/>
    <col min="778" max="778" width="13.5703125" customWidth="1"/>
    <col min="779" max="779" width="15.42578125" customWidth="1"/>
    <col min="1025" max="1025" width="5.42578125" customWidth="1"/>
    <col min="1026" max="1026" width="29.28515625" customWidth="1"/>
    <col min="1027" max="1027" width="11.5703125" customWidth="1"/>
    <col min="1028" max="1028" width="12.42578125" customWidth="1"/>
    <col min="1029" max="1029" width="17" customWidth="1"/>
    <col min="1030" max="1030" width="12.85546875" customWidth="1"/>
    <col min="1031" max="1031" width="7.42578125" customWidth="1"/>
    <col min="1032" max="1032" width="12.5703125" customWidth="1"/>
    <col min="1033" max="1033" width="19.85546875" customWidth="1"/>
    <col min="1034" max="1034" width="13.5703125" customWidth="1"/>
    <col min="1035" max="1035" width="15.42578125" customWidth="1"/>
    <col min="1281" max="1281" width="5.42578125" customWidth="1"/>
    <col min="1282" max="1282" width="29.28515625" customWidth="1"/>
    <col min="1283" max="1283" width="11.5703125" customWidth="1"/>
    <col min="1284" max="1284" width="12.42578125" customWidth="1"/>
    <col min="1285" max="1285" width="17" customWidth="1"/>
    <col min="1286" max="1286" width="12.85546875" customWidth="1"/>
    <col min="1287" max="1287" width="7.42578125" customWidth="1"/>
    <col min="1288" max="1288" width="12.5703125" customWidth="1"/>
    <col min="1289" max="1289" width="19.85546875" customWidth="1"/>
    <col min="1290" max="1290" width="13.5703125" customWidth="1"/>
    <col min="1291" max="1291" width="15.42578125" customWidth="1"/>
    <col min="1537" max="1537" width="5.42578125" customWidth="1"/>
    <col min="1538" max="1538" width="29.28515625" customWidth="1"/>
    <col min="1539" max="1539" width="11.5703125" customWidth="1"/>
    <col min="1540" max="1540" width="12.42578125" customWidth="1"/>
    <col min="1541" max="1541" width="17" customWidth="1"/>
    <col min="1542" max="1542" width="12.85546875" customWidth="1"/>
    <col min="1543" max="1543" width="7.42578125" customWidth="1"/>
    <col min="1544" max="1544" width="12.5703125" customWidth="1"/>
    <col min="1545" max="1545" width="19.85546875" customWidth="1"/>
    <col min="1546" max="1546" width="13.5703125" customWidth="1"/>
    <col min="1547" max="1547" width="15.42578125" customWidth="1"/>
    <col min="1793" max="1793" width="5.42578125" customWidth="1"/>
    <col min="1794" max="1794" width="29.28515625" customWidth="1"/>
    <col min="1795" max="1795" width="11.5703125" customWidth="1"/>
    <col min="1796" max="1796" width="12.42578125" customWidth="1"/>
    <col min="1797" max="1797" width="17" customWidth="1"/>
    <col min="1798" max="1798" width="12.85546875" customWidth="1"/>
    <col min="1799" max="1799" width="7.42578125" customWidth="1"/>
    <col min="1800" max="1800" width="12.5703125" customWidth="1"/>
    <col min="1801" max="1801" width="19.85546875" customWidth="1"/>
    <col min="1802" max="1802" width="13.5703125" customWidth="1"/>
    <col min="1803" max="1803" width="15.42578125" customWidth="1"/>
    <col min="2049" max="2049" width="5.42578125" customWidth="1"/>
    <col min="2050" max="2050" width="29.28515625" customWidth="1"/>
    <col min="2051" max="2051" width="11.5703125" customWidth="1"/>
    <col min="2052" max="2052" width="12.42578125" customWidth="1"/>
    <col min="2053" max="2053" width="17" customWidth="1"/>
    <col min="2054" max="2054" width="12.85546875" customWidth="1"/>
    <col min="2055" max="2055" width="7.42578125" customWidth="1"/>
    <col min="2056" max="2056" width="12.5703125" customWidth="1"/>
    <col min="2057" max="2057" width="19.85546875" customWidth="1"/>
    <col min="2058" max="2058" width="13.5703125" customWidth="1"/>
    <col min="2059" max="2059" width="15.42578125" customWidth="1"/>
    <col min="2305" max="2305" width="5.42578125" customWidth="1"/>
    <col min="2306" max="2306" width="29.28515625" customWidth="1"/>
    <col min="2307" max="2307" width="11.5703125" customWidth="1"/>
    <col min="2308" max="2308" width="12.42578125" customWidth="1"/>
    <col min="2309" max="2309" width="17" customWidth="1"/>
    <col min="2310" max="2310" width="12.85546875" customWidth="1"/>
    <col min="2311" max="2311" width="7.42578125" customWidth="1"/>
    <col min="2312" max="2312" width="12.5703125" customWidth="1"/>
    <col min="2313" max="2313" width="19.85546875" customWidth="1"/>
    <col min="2314" max="2314" width="13.5703125" customWidth="1"/>
    <col min="2315" max="2315" width="15.42578125" customWidth="1"/>
    <col min="2561" max="2561" width="5.42578125" customWidth="1"/>
    <col min="2562" max="2562" width="29.28515625" customWidth="1"/>
    <col min="2563" max="2563" width="11.5703125" customWidth="1"/>
    <col min="2564" max="2564" width="12.42578125" customWidth="1"/>
    <col min="2565" max="2565" width="17" customWidth="1"/>
    <col min="2566" max="2566" width="12.85546875" customWidth="1"/>
    <col min="2567" max="2567" width="7.42578125" customWidth="1"/>
    <col min="2568" max="2568" width="12.5703125" customWidth="1"/>
    <col min="2569" max="2569" width="19.85546875" customWidth="1"/>
    <col min="2570" max="2570" width="13.5703125" customWidth="1"/>
    <col min="2571" max="2571" width="15.42578125" customWidth="1"/>
    <col min="2817" max="2817" width="5.42578125" customWidth="1"/>
    <col min="2818" max="2818" width="29.28515625" customWidth="1"/>
    <col min="2819" max="2819" width="11.5703125" customWidth="1"/>
    <col min="2820" max="2820" width="12.42578125" customWidth="1"/>
    <col min="2821" max="2821" width="17" customWidth="1"/>
    <col min="2822" max="2822" width="12.85546875" customWidth="1"/>
    <col min="2823" max="2823" width="7.42578125" customWidth="1"/>
    <col min="2824" max="2824" width="12.5703125" customWidth="1"/>
    <col min="2825" max="2825" width="19.85546875" customWidth="1"/>
    <col min="2826" max="2826" width="13.5703125" customWidth="1"/>
    <col min="2827" max="2827" width="15.42578125" customWidth="1"/>
    <col min="3073" max="3073" width="5.42578125" customWidth="1"/>
    <col min="3074" max="3074" width="29.28515625" customWidth="1"/>
    <col min="3075" max="3075" width="11.5703125" customWidth="1"/>
    <col min="3076" max="3076" width="12.42578125" customWidth="1"/>
    <col min="3077" max="3077" width="17" customWidth="1"/>
    <col min="3078" max="3078" width="12.85546875" customWidth="1"/>
    <col min="3079" max="3079" width="7.42578125" customWidth="1"/>
    <col min="3080" max="3080" width="12.5703125" customWidth="1"/>
    <col min="3081" max="3081" width="19.85546875" customWidth="1"/>
    <col min="3082" max="3082" width="13.5703125" customWidth="1"/>
    <col min="3083" max="3083" width="15.42578125" customWidth="1"/>
    <col min="3329" max="3329" width="5.42578125" customWidth="1"/>
    <col min="3330" max="3330" width="29.28515625" customWidth="1"/>
    <col min="3331" max="3331" width="11.5703125" customWidth="1"/>
    <col min="3332" max="3332" width="12.42578125" customWidth="1"/>
    <col min="3333" max="3333" width="17" customWidth="1"/>
    <col min="3334" max="3334" width="12.85546875" customWidth="1"/>
    <col min="3335" max="3335" width="7.42578125" customWidth="1"/>
    <col min="3336" max="3336" width="12.5703125" customWidth="1"/>
    <col min="3337" max="3337" width="19.85546875" customWidth="1"/>
    <col min="3338" max="3338" width="13.5703125" customWidth="1"/>
    <col min="3339" max="3339" width="15.42578125" customWidth="1"/>
    <col min="3585" max="3585" width="5.42578125" customWidth="1"/>
    <col min="3586" max="3586" width="29.28515625" customWidth="1"/>
    <col min="3587" max="3587" width="11.5703125" customWidth="1"/>
    <col min="3588" max="3588" width="12.42578125" customWidth="1"/>
    <col min="3589" max="3589" width="17" customWidth="1"/>
    <col min="3590" max="3590" width="12.85546875" customWidth="1"/>
    <col min="3591" max="3591" width="7.42578125" customWidth="1"/>
    <col min="3592" max="3592" width="12.5703125" customWidth="1"/>
    <col min="3593" max="3593" width="19.85546875" customWidth="1"/>
    <col min="3594" max="3594" width="13.5703125" customWidth="1"/>
    <col min="3595" max="3595" width="15.42578125" customWidth="1"/>
    <col min="3841" max="3841" width="5.42578125" customWidth="1"/>
    <col min="3842" max="3842" width="29.28515625" customWidth="1"/>
    <col min="3843" max="3843" width="11.5703125" customWidth="1"/>
    <col min="3844" max="3844" width="12.42578125" customWidth="1"/>
    <col min="3845" max="3845" width="17" customWidth="1"/>
    <col min="3846" max="3846" width="12.85546875" customWidth="1"/>
    <col min="3847" max="3847" width="7.42578125" customWidth="1"/>
    <col min="3848" max="3848" width="12.5703125" customWidth="1"/>
    <col min="3849" max="3849" width="19.85546875" customWidth="1"/>
    <col min="3850" max="3850" width="13.5703125" customWidth="1"/>
    <col min="3851" max="3851" width="15.42578125" customWidth="1"/>
    <col min="4097" max="4097" width="5.42578125" customWidth="1"/>
    <col min="4098" max="4098" width="29.28515625" customWidth="1"/>
    <col min="4099" max="4099" width="11.5703125" customWidth="1"/>
    <col min="4100" max="4100" width="12.42578125" customWidth="1"/>
    <col min="4101" max="4101" width="17" customWidth="1"/>
    <col min="4102" max="4102" width="12.85546875" customWidth="1"/>
    <col min="4103" max="4103" width="7.42578125" customWidth="1"/>
    <col min="4104" max="4104" width="12.5703125" customWidth="1"/>
    <col min="4105" max="4105" width="19.85546875" customWidth="1"/>
    <col min="4106" max="4106" width="13.5703125" customWidth="1"/>
    <col min="4107" max="4107" width="15.42578125" customWidth="1"/>
    <col min="4353" max="4353" width="5.42578125" customWidth="1"/>
    <col min="4354" max="4354" width="29.28515625" customWidth="1"/>
    <col min="4355" max="4355" width="11.5703125" customWidth="1"/>
    <col min="4356" max="4356" width="12.42578125" customWidth="1"/>
    <col min="4357" max="4357" width="17" customWidth="1"/>
    <col min="4358" max="4358" width="12.85546875" customWidth="1"/>
    <col min="4359" max="4359" width="7.42578125" customWidth="1"/>
    <col min="4360" max="4360" width="12.5703125" customWidth="1"/>
    <col min="4361" max="4361" width="19.85546875" customWidth="1"/>
    <col min="4362" max="4362" width="13.5703125" customWidth="1"/>
    <col min="4363" max="4363" width="15.42578125" customWidth="1"/>
    <col min="4609" max="4609" width="5.42578125" customWidth="1"/>
    <col min="4610" max="4610" width="29.28515625" customWidth="1"/>
    <col min="4611" max="4611" width="11.5703125" customWidth="1"/>
    <col min="4612" max="4612" width="12.42578125" customWidth="1"/>
    <col min="4613" max="4613" width="17" customWidth="1"/>
    <col min="4614" max="4614" width="12.85546875" customWidth="1"/>
    <col min="4615" max="4615" width="7.42578125" customWidth="1"/>
    <col min="4616" max="4616" width="12.5703125" customWidth="1"/>
    <col min="4617" max="4617" width="19.85546875" customWidth="1"/>
    <col min="4618" max="4618" width="13.5703125" customWidth="1"/>
    <col min="4619" max="4619" width="15.42578125" customWidth="1"/>
    <col min="4865" max="4865" width="5.42578125" customWidth="1"/>
    <col min="4866" max="4866" width="29.28515625" customWidth="1"/>
    <col min="4867" max="4867" width="11.5703125" customWidth="1"/>
    <col min="4868" max="4868" width="12.42578125" customWidth="1"/>
    <col min="4869" max="4869" width="17" customWidth="1"/>
    <col min="4870" max="4870" width="12.85546875" customWidth="1"/>
    <col min="4871" max="4871" width="7.42578125" customWidth="1"/>
    <col min="4872" max="4872" width="12.5703125" customWidth="1"/>
    <col min="4873" max="4873" width="19.85546875" customWidth="1"/>
    <col min="4874" max="4874" width="13.5703125" customWidth="1"/>
    <col min="4875" max="4875" width="15.42578125" customWidth="1"/>
    <col min="5121" max="5121" width="5.42578125" customWidth="1"/>
    <col min="5122" max="5122" width="29.28515625" customWidth="1"/>
    <col min="5123" max="5123" width="11.5703125" customWidth="1"/>
    <col min="5124" max="5124" width="12.42578125" customWidth="1"/>
    <col min="5125" max="5125" width="17" customWidth="1"/>
    <col min="5126" max="5126" width="12.85546875" customWidth="1"/>
    <col min="5127" max="5127" width="7.42578125" customWidth="1"/>
    <col min="5128" max="5128" width="12.5703125" customWidth="1"/>
    <col min="5129" max="5129" width="19.85546875" customWidth="1"/>
    <col min="5130" max="5130" width="13.5703125" customWidth="1"/>
    <col min="5131" max="5131" width="15.42578125" customWidth="1"/>
    <col min="5377" max="5377" width="5.42578125" customWidth="1"/>
    <col min="5378" max="5378" width="29.28515625" customWidth="1"/>
    <col min="5379" max="5379" width="11.5703125" customWidth="1"/>
    <col min="5380" max="5380" width="12.42578125" customWidth="1"/>
    <col min="5381" max="5381" width="17" customWidth="1"/>
    <col min="5382" max="5382" width="12.85546875" customWidth="1"/>
    <col min="5383" max="5383" width="7.42578125" customWidth="1"/>
    <col min="5384" max="5384" width="12.5703125" customWidth="1"/>
    <col min="5385" max="5385" width="19.85546875" customWidth="1"/>
    <col min="5386" max="5386" width="13.5703125" customWidth="1"/>
    <col min="5387" max="5387" width="15.42578125" customWidth="1"/>
    <col min="5633" max="5633" width="5.42578125" customWidth="1"/>
    <col min="5634" max="5634" width="29.28515625" customWidth="1"/>
    <col min="5635" max="5635" width="11.5703125" customWidth="1"/>
    <col min="5636" max="5636" width="12.42578125" customWidth="1"/>
    <col min="5637" max="5637" width="17" customWidth="1"/>
    <col min="5638" max="5638" width="12.85546875" customWidth="1"/>
    <col min="5639" max="5639" width="7.42578125" customWidth="1"/>
    <col min="5640" max="5640" width="12.5703125" customWidth="1"/>
    <col min="5641" max="5641" width="19.85546875" customWidth="1"/>
    <col min="5642" max="5642" width="13.5703125" customWidth="1"/>
    <col min="5643" max="5643" width="15.42578125" customWidth="1"/>
    <col min="5889" max="5889" width="5.42578125" customWidth="1"/>
    <col min="5890" max="5890" width="29.28515625" customWidth="1"/>
    <col min="5891" max="5891" width="11.5703125" customWidth="1"/>
    <col min="5892" max="5892" width="12.42578125" customWidth="1"/>
    <col min="5893" max="5893" width="17" customWidth="1"/>
    <col min="5894" max="5894" width="12.85546875" customWidth="1"/>
    <col min="5895" max="5895" width="7.42578125" customWidth="1"/>
    <col min="5896" max="5896" width="12.5703125" customWidth="1"/>
    <col min="5897" max="5897" width="19.85546875" customWidth="1"/>
    <col min="5898" max="5898" width="13.5703125" customWidth="1"/>
    <col min="5899" max="5899" width="15.42578125" customWidth="1"/>
    <col min="6145" max="6145" width="5.42578125" customWidth="1"/>
    <col min="6146" max="6146" width="29.28515625" customWidth="1"/>
    <col min="6147" max="6147" width="11.5703125" customWidth="1"/>
    <col min="6148" max="6148" width="12.42578125" customWidth="1"/>
    <col min="6149" max="6149" width="17" customWidth="1"/>
    <col min="6150" max="6150" width="12.85546875" customWidth="1"/>
    <col min="6151" max="6151" width="7.42578125" customWidth="1"/>
    <col min="6152" max="6152" width="12.5703125" customWidth="1"/>
    <col min="6153" max="6153" width="19.85546875" customWidth="1"/>
    <col min="6154" max="6154" width="13.5703125" customWidth="1"/>
    <col min="6155" max="6155" width="15.42578125" customWidth="1"/>
    <col min="6401" max="6401" width="5.42578125" customWidth="1"/>
    <col min="6402" max="6402" width="29.28515625" customWidth="1"/>
    <col min="6403" max="6403" width="11.5703125" customWidth="1"/>
    <col min="6404" max="6404" width="12.42578125" customWidth="1"/>
    <col min="6405" max="6405" width="17" customWidth="1"/>
    <col min="6406" max="6406" width="12.85546875" customWidth="1"/>
    <col min="6407" max="6407" width="7.42578125" customWidth="1"/>
    <col min="6408" max="6408" width="12.5703125" customWidth="1"/>
    <col min="6409" max="6409" width="19.85546875" customWidth="1"/>
    <col min="6410" max="6410" width="13.5703125" customWidth="1"/>
    <col min="6411" max="6411" width="15.42578125" customWidth="1"/>
    <col min="6657" max="6657" width="5.42578125" customWidth="1"/>
    <col min="6658" max="6658" width="29.28515625" customWidth="1"/>
    <col min="6659" max="6659" width="11.5703125" customWidth="1"/>
    <col min="6660" max="6660" width="12.42578125" customWidth="1"/>
    <col min="6661" max="6661" width="17" customWidth="1"/>
    <col min="6662" max="6662" width="12.85546875" customWidth="1"/>
    <col min="6663" max="6663" width="7.42578125" customWidth="1"/>
    <col min="6664" max="6664" width="12.5703125" customWidth="1"/>
    <col min="6665" max="6665" width="19.85546875" customWidth="1"/>
    <col min="6666" max="6666" width="13.5703125" customWidth="1"/>
    <col min="6667" max="6667" width="15.42578125" customWidth="1"/>
    <col min="6913" max="6913" width="5.42578125" customWidth="1"/>
    <col min="6914" max="6914" width="29.28515625" customWidth="1"/>
    <col min="6915" max="6915" width="11.5703125" customWidth="1"/>
    <col min="6916" max="6916" width="12.42578125" customWidth="1"/>
    <col min="6917" max="6917" width="17" customWidth="1"/>
    <col min="6918" max="6918" width="12.85546875" customWidth="1"/>
    <col min="6919" max="6919" width="7.42578125" customWidth="1"/>
    <col min="6920" max="6920" width="12.5703125" customWidth="1"/>
    <col min="6921" max="6921" width="19.85546875" customWidth="1"/>
    <col min="6922" max="6922" width="13.5703125" customWidth="1"/>
    <col min="6923" max="6923" width="15.42578125" customWidth="1"/>
    <col min="7169" max="7169" width="5.42578125" customWidth="1"/>
    <col min="7170" max="7170" width="29.28515625" customWidth="1"/>
    <col min="7171" max="7171" width="11.5703125" customWidth="1"/>
    <col min="7172" max="7172" width="12.42578125" customWidth="1"/>
    <col min="7173" max="7173" width="17" customWidth="1"/>
    <col min="7174" max="7174" width="12.85546875" customWidth="1"/>
    <col min="7175" max="7175" width="7.42578125" customWidth="1"/>
    <col min="7176" max="7176" width="12.5703125" customWidth="1"/>
    <col min="7177" max="7177" width="19.85546875" customWidth="1"/>
    <col min="7178" max="7178" width="13.5703125" customWidth="1"/>
    <col min="7179" max="7179" width="15.42578125" customWidth="1"/>
    <col min="7425" max="7425" width="5.42578125" customWidth="1"/>
    <col min="7426" max="7426" width="29.28515625" customWidth="1"/>
    <col min="7427" max="7427" width="11.5703125" customWidth="1"/>
    <col min="7428" max="7428" width="12.42578125" customWidth="1"/>
    <col min="7429" max="7429" width="17" customWidth="1"/>
    <col min="7430" max="7430" width="12.85546875" customWidth="1"/>
    <col min="7431" max="7431" width="7.42578125" customWidth="1"/>
    <col min="7432" max="7432" width="12.5703125" customWidth="1"/>
    <col min="7433" max="7433" width="19.85546875" customWidth="1"/>
    <col min="7434" max="7434" width="13.5703125" customWidth="1"/>
    <col min="7435" max="7435" width="15.42578125" customWidth="1"/>
    <col min="7681" max="7681" width="5.42578125" customWidth="1"/>
    <col min="7682" max="7682" width="29.28515625" customWidth="1"/>
    <col min="7683" max="7683" width="11.5703125" customWidth="1"/>
    <col min="7684" max="7684" width="12.42578125" customWidth="1"/>
    <col min="7685" max="7685" width="17" customWidth="1"/>
    <col min="7686" max="7686" width="12.85546875" customWidth="1"/>
    <col min="7687" max="7687" width="7.42578125" customWidth="1"/>
    <col min="7688" max="7688" width="12.5703125" customWidth="1"/>
    <col min="7689" max="7689" width="19.85546875" customWidth="1"/>
    <col min="7690" max="7690" width="13.5703125" customWidth="1"/>
    <col min="7691" max="7691" width="15.42578125" customWidth="1"/>
    <col min="7937" max="7937" width="5.42578125" customWidth="1"/>
    <col min="7938" max="7938" width="29.28515625" customWidth="1"/>
    <col min="7939" max="7939" width="11.5703125" customWidth="1"/>
    <col min="7940" max="7940" width="12.42578125" customWidth="1"/>
    <col min="7941" max="7941" width="17" customWidth="1"/>
    <col min="7942" max="7942" width="12.85546875" customWidth="1"/>
    <col min="7943" max="7943" width="7.42578125" customWidth="1"/>
    <col min="7944" max="7944" width="12.5703125" customWidth="1"/>
    <col min="7945" max="7945" width="19.85546875" customWidth="1"/>
    <col min="7946" max="7946" width="13.5703125" customWidth="1"/>
    <col min="7947" max="7947" width="15.42578125" customWidth="1"/>
    <col min="8193" max="8193" width="5.42578125" customWidth="1"/>
    <col min="8194" max="8194" width="29.28515625" customWidth="1"/>
    <col min="8195" max="8195" width="11.5703125" customWidth="1"/>
    <col min="8196" max="8196" width="12.42578125" customWidth="1"/>
    <col min="8197" max="8197" width="17" customWidth="1"/>
    <col min="8198" max="8198" width="12.85546875" customWidth="1"/>
    <col min="8199" max="8199" width="7.42578125" customWidth="1"/>
    <col min="8200" max="8200" width="12.5703125" customWidth="1"/>
    <col min="8201" max="8201" width="19.85546875" customWidth="1"/>
    <col min="8202" max="8202" width="13.5703125" customWidth="1"/>
    <col min="8203" max="8203" width="15.42578125" customWidth="1"/>
    <col min="8449" max="8449" width="5.42578125" customWidth="1"/>
    <col min="8450" max="8450" width="29.28515625" customWidth="1"/>
    <col min="8451" max="8451" width="11.5703125" customWidth="1"/>
    <col min="8452" max="8452" width="12.42578125" customWidth="1"/>
    <col min="8453" max="8453" width="17" customWidth="1"/>
    <col min="8454" max="8454" width="12.85546875" customWidth="1"/>
    <col min="8455" max="8455" width="7.42578125" customWidth="1"/>
    <col min="8456" max="8456" width="12.5703125" customWidth="1"/>
    <col min="8457" max="8457" width="19.85546875" customWidth="1"/>
    <col min="8458" max="8458" width="13.5703125" customWidth="1"/>
    <col min="8459" max="8459" width="15.42578125" customWidth="1"/>
    <col min="8705" max="8705" width="5.42578125" customWidth="1"/>
    <col min="8706" max="8706" width="29.28515625" customWidth="1"/>
    <col min="8707" max="8707" width="11.5703125" customWidth="1"/>
    <col min="8708" max="8708" width="12.42578125" customWidth="1"/>
    <col min="8709" max="8709" width="17" customWidth="1"/>
    <col min="8710" max="8710" width="12.85546875" customWidth="1"/>
    <col min="8711" max="8711" width="7.42578125" customWidth="1"/>
    <col min="8712" max="8712" width="12.5703125" customWidth="1"/>
    <col min="8713" max="8713" width="19.85546875" customWidth="1"/>
    <col min="8714" max="8714" width="13.5703125" customWidth="1"/>
    <col min="8715" max="8715" width="15.42578125" customWidth="1"/>
    <col min="8961" max="8961" width="5.42578125" customWidth="1"/>
    <col min="8962" max="8962" width="29.28515625" customWidth="1"/>
    <col min="8963" max="8963" width="11.5703125" customWidth="1"/>
    <col min="8964" max="8964" width="12.42578125" customWidth="1"/>
    <col min="8965" max="8965" width="17" customWidth="1"/>
    <col min="8966" max="8966" width="12.85546875" customWidth="1"/>
    <col min="8967" max="8967" width="7.42578125" customWidth="1"/>
    <col min="8968" max="8968" width="12.5703125" customWidth="1"/>
    <col min="8969" max="8969" width="19.85546875" customWidth="1"/>
    <col min="8970" max="8970" width="13.5703125" customWidth="1"/>
    <col min="8971" max="8971" width="15.42578125" customWidth="1"/>
    <col min="9217" max="9217" width="5.42578125" customWidth="1"/>
    <col min="9218" max="9218" width="29.28515625" customWidth="1"/>
    <col min="9219" max="9219" width="11.5703125" customWidth="1"/>
    <col min="9220" max="9220" width="12.42578125" customWidth="1"/>
    <col min="9221" max="9221" width="17" customWidth="1"/>
    <col min="9222" max="9222" width="12.85546875" customWidth="1"/>
    <col min="9223" max="9223" width="7.42578125" customWidth="1"/>
    <col min="9224" max="9224" width="12.5703125" customWidth="1"/>
    <col min="9225" max="9225" width="19.85546875" customWidth="1"/>
    <col min="9226" max="9226" width="13.5703125" customWidth="1"/>
    <col min="9227" max="9227" width="15.42578125" customWidth="1"/>
    <col min="9473" max="9473" width="5.42578125" customWidth="1"/>
    <col min="9474" max="9474" width="29.28515625" customWidth="1"/>
    <col min="9475" max="9475" width="11.5703125" customWidth="1"/>
    <col min="9476" max="9476" width="12.42578125" customWidth="1"/>
    <col min="9477" max="9477" width="17" customWidth="1"/>
    <col min="9478" max="9478" width="12.85546875" customWidth="1"/>
    <col min="9479" max="9479" width="7.42578125" customWidth="1"/>
    <col min="9480" max="9480" width="12.5703125" customWidth="1"/>
    <col min="9481" max="9481" width="19.85546875" customWidth="1"/>
    <col min="9482" max="9482" width="13.5703125" customWidth="1"/>
    <col min="9483" max="9483" width="15.42578125" customWidth="1"/>
    <col min="9729" max="9729" width="5.42578125" customWidth="1"/>
    <col min="9730" max="9730" width="29.28515625" customWidth="1"/>
    <col min="9731" max="9731" width="11.5703125" customWidth="1"/>
    <col min="9732" max="9732" width="12.42578125" customWidth="1"/>
    <col min="9733" max="9733" width="17" customWidth="1"/>
    <col min="9734" max="9734" width="12.85546875" customWidth="1"/>
    <col min="9735" max="9735" width="7.42578125" customWidth="1"/>
    <col min="9736" max="9736" width="12.5703125" customWidth="1"/>
    <col min="9737" max="9737" width="19.85546875" customWidth="1"/>
    <col min="9738" max="9738" width="13.5703125" customWidth="1"/>
    <col min="9739" max="9739" width="15.42578125" customWidth="1"/>
    <col min="9985" max="9985" width="5.42578125" customWidth="1"/>
    <col min="9986" max="9986" width="29.28515625" customWidth="1"/>
    <col min="9987" max="9987" width="11.5703125" customWidth="1"/>
    <col min="9988" max="9988" width="12.42578125" customWidth="1"/>
    <col min="9989" max="9989" width="17" customWidth="1"/>
    <col min="9990" max="9990" width="12.85546875" customWidth="1"/>
    <col min="9991" max="9991" width="7.42578125" customWidth="1"/>
    <col min="9992" max="9992" width="12.5703125" customWidth="1"/>
    <col min="9993" max="9993" width="19.85546875" customWidth="1"/>
    <col min="9994" max="9994" width="13.5703125" customWidth="1"/>
    <col min="9995" max="9995" width="15.42578125" customWidth="1"/>
    <col min="10241" max="10241" width="5.42578125" customWidth="1"/>
    <col min="10242" max="10242" width="29.28515625" customWidth="1"/>
    <col min="10243" max="10243" width="11.5703125" customWidth="1"/>
    <col min="10244" max="10244" width="12.42578125" customWidth="1"/>
    <col min="10245" max="10245" width="17" customWidth="1"/>
    <col min="10246" max="10246" width="12.85546875" customWidth="1"/>
    <col min="10247" max="10247" width="7.42578125" customWidth="1"/>
    <col min="10248" max="10248" width="12.5703125" customWidth="1"/>
    <col min="10249" max="10249" width="19.85546875" customWidth="1"/>
    <col min="10250" max="10250" width="13.5703125" customWidth="1"/>
    <col min="10251" max="10251" width="15.42578125" customWidth="1"/>
    <col min="10497" max="10497" width="5.42578125" customWidth="1"/>
    <col min="10498" max="10498" width="29.28515625" customWidth="1"/>
    <col min="10499" max="10499" width="11.5703125" customWidth="1"/>
    <col min="10500" max="10500" width="12.42578125" customWidth="1"/>
    <col min="10501" max="10501" width="17" customWidth="1"/>
    <col min="10502" max="10502" width="12.85546875" customWidth="1"/>
    <col min="10503" max="10503" width="7.42578125" customWidth="1"/>
    <col min="10504" max="10504" width="12.5703125" customWidth="1"/>
    <col min="10505" max="10505" width="19.85546875" customWidth="1"/>
    <col min="10506" max="10506" width="13.5703125" customWidth="1"/>
    <col min="10507" max="10507" width="15.42578125" customWidth="1"/>
    <col min="10753" max="10753" width="5.42578125" customWidth="1"/>
    <col min="10754" max="10754" width="29.28515625" customWidth="1"/>
    <col min="10755" max="10755" width="11.5703125" customWidth="1"/>
    <col min="10756" max="10756" width="12.42578125" customWidth="1"/>
    <col min="10757" max="10757" width="17" customWidth="1"/>
    <col min="10758" max="10758" width="12.85546875" customWidth="1"/>
    <col min="10759" max="10759" width="7.42578125" customWidth="1"/>
    <col min="10760" max="10760" width="12.5703125" customWidth="1"/>
    <col min="10761" max="10761" width="19.85546875" customWidth="1"/>
    <col min="10762" max="10762" width="13.5703125" customWidth="1"/>
    <col min="10763" max="10763" width="15.42578125" customWidth="1"/>
    <col min="11009" max="11009" width="5.42578125" customWidth="1"/>
    <col min="11010" max="11010" width="29.28515625" customWidth="1"/>
    <col min="11011" max="11011" width="11.5703125" customWidth="1"/>
    <col min="11012" max="11012" width="12.42578125" customWidth="1"/>
    <col min="11013" max="11013" width="17" customWidth="1"/>
    <col min="11014" max="11014" width="12.85546875" customWidth="1"/>
    <col min="11015" max="11015" width="7.42578125" customWidth="1"/>
    <col min="11016" max="11016" width="12.5703125" customWidth="1"/>
    <col min="11017" max="11017" width="19.85546875" customWidth="1"/>
    <col min="11018" max="11018" width="13.5703125" customWidth="1"/>
    <col min="11019" max="11019" width="15.42578125" customWidth="1"/>
    <col min="11265" max="11265" width="5.42578125" customWidth="1"/>
    <col min="11266" max="11266" width="29.28515625" customWidth="1"/>
    <col min="11267" max="11267" width="11.5703125" customWidth="1"/>
    <col min="11268" max="11268" width="12.42578125" customWidth="1"/>
    <col min="11269" max="11269" width="17" customWidth="1"/>
    <col min="11270" max="11270" width="12.85546875" customWidth="1"/>
    <col min="11271" max="11271" width="7.42578125" customWidth="1"/>
    <col min="11272" max="11272" width="12.5703125" customWidth="1"/>
    <col min="11273" max="11273" width="19.85546875" customWidth="1"/>
    <col min="11274" max="11274" width="13.5703125" customWidth="1"/>
    <col min="11275" max="11275" width="15.42578125" customWidth="1"/>
    <col min="11521" max="11521" width="5.42578125" customWidth="1"/>
    <col min="11522" max="11522" width="29.28515625" customWidth="1"/>
    <col min="11523" max="11523" width="11.5703125" customWidth="1"/>
    <col min="11524" max="11524" width="12.42578125" customWidth="1"/>
    <col min="11525" max="11525" width="17" customWidth="1"/>
    <col min="11526" max="11526" width="12.85546875" customWidth="1"/>
    <col min="11527" max="11527" width="7.42578125" customWidth="1"/>
    <col min="11528" max="11528" width="12.5703125" customWidth="1"/>
    <col min="11529" max="11529" width="19.85546875" customWidth="1"/>
    <col min="11530" max="11530" width="13.5703125" customWidth="1"/>
    <col min="11531" max="11531" width="15.42578125" customWidth="1"/>
    <col min="11777" max="11777" width="5.42578125" customWidth="1"/>
    <col min="11778" max="11778" width="29.28515625" customWidth="1"/>
    <col min="11779" max="11779" width="11.5703125" customWidth="1"/>
    <col min="11780" max="11780" width="12.42578125" customWidth="1"/>
    <col min="11781" max="11781" width="17" customWidth="1"/>
    <col min="11782" max="11782" width="12.85546875" customWidth="1"/>
    <col min="11783" max="11783" width="7.42578125" customWidth="1"/>
    <col min="11784" max="11784" width="12.5703125" customWidth="1"/>
    <col min="11785" max="11785" width="19.85546875" customWidth="1"/>
    <col min="11786" max="11786" width="13.5703125" customWidth="1"/>
    <col min="11787" max="11787" width="15.42578125" customWidth="1"/>
    <col min="12033" max="12033" width="5.42578125" customWidth="1"/>
    <col min="12034" max="12034" width="29.28515625" customWidth="1"/>
    <col min="12035" max="12035" width="11.5703125" customWidth="1"/>
    <col min="12036" max="12036" width="12.42578125" customWidth="1"/>
    <col min="12037" max="12037" width="17" customWidth="1"/>
    <col min="12038" max="12038" width="12.85546875" customWidth="1"/>
    <col min="12039" max="12039" width="7.42578125" customWidth="1"/>
    <col min="12040" max="12040" width="12.5703125" customWidth="1"/>
    <col min="12041" max="12041" width="19.85546875" customWidth="1"/>
    <col min="12042" max="12042" width="13.5703125" customWidth="1"/>
    <col min="12043" max="12043" width="15.42578125" customWidth="1"/>
    <col min="12289" max="12289" width="5.42578125" customWidth="1"/>
    <col min="12290" max="12290" width="29.28515625" customWidth="1"/>
    <col min="12291" max="12291" width="11.5703125" customWidth="1"/>
    <col min="12292" max="12292" width="12.42578125" customWidth="1"/>
    <col min="12293" max="12293" width="17" customWidth="1"/>
    <col min="12294" max="12294" width="12.85546875" customWidth="1"/>
    <col min="12295" max="12295" width="7.42578125" customWidth="1"/>
    <col min="12296" max="12296" width="12.5703125" customWidth="1"/>
    <col min="12297" max="12297" width="19.85546875" customWidth="1"/>
    <col min="12298" max="12298" width="13.5703125" customWidth="1"/>
    <col min="12299" max="12299" width="15.42578125" customWidth="1"/>
    <col min="12545" max="12545" width="5.42578125" customWidth="1"/>
    <col min="12546" max="12546" width="29.28515625" customWidth="1"/>
    <col min="12547" max="12547" width="11.5703125" customWidth="1"/>
    <col min="12548" max="12548" width="12.42578125" customWidth="1"/>
    <col min="12549" max="12549" width="17" customWidth="1"/>
    <col min="12550" max="12550" width="12.85546875" customWidth="1"/>
    <col min="12551" max="12551" width="7.42578125" customWidth="1"/>
    <col min="12552" max="12552" width="12.5703125" customWidth="1"/>
    <col min="12553" max="12553" width="19.85546875" customWidth="1"/>
    <col min="12554" max="12554" width="13.5703125" customWidth="1"/>
    <col min="12555" max="12555" width="15.42578125" customWidth="1"/>
    <col min="12801" max="12801" width="5.42578125" customWidth="1"/>
    <col min="12802" max="12802" width="29.28515625" customWidth="1"/>
    <col min="12803" max="12803" width="11.5703125" customWidth="1"/>
    <col min="12804" max="12804" width="12.42578125" customWidth="1"/>
    <col min="12805" max="12805" width="17" customWidth="1"/>
    <col min="12806" max="12806" width="12.85546875" customWidth="1"/>
    <col min="12807" max="12807" width="7.42578125" customWidth="1"/>
    <col min="12808" max="12808" width="12.5703125" customWidth="1"/>
    <col min="12809" max="12809" width="19.85546875" customWidth="1"/>
    <col min="12810" max="12810" width="13.5703125" customWidth="1"/>
    <col min="12811" max="12811" width="15.42578125" customWidth="1"/>
    <col min="13057" max="13057" width="5.42578125" customWidth="1"/>
    <col min="13058" max="13058" width="29.28515625" customWidth="1"/>
    <col min="13059" max="13059" width="11.5703125" customWidth="1"/>
    <col min="13060" max="13060" width="12.42578125" customWidth="1"/>
    <col min="13061" max="13061" width="17" customWidth="1"/>
    <col min="13062" max="13062" width="12.85546875" customWidth="1"/>
    <col min="13063" max="13063" width="7.42578125" customWidth="1"/>
    <col min="13064" max="13064" width="12.5703125" customWidth="1"/>
    <col min="13065" max="13065" width="19.85546875" customWidth="1"/>
    <col min="13066" max="13066" width="13.5703125" customWidth="1"/>
    <col min="13067" max="13067" width="15.42578125" customWidth="1"/>
    <col min="13313" max="13313" width="5.42578125" customWidth="1"/>
    <col min="13314" max="13314" width="29.28515625" customWidth="1"/>
    <col min="13315" max="13315" width="11.5703125" customWidth="1"/>
    <col min="13316" max="13316" width="12.42578125" customWidth="1"/>
    <col min="13317" max="13317" width="17" customWidth="1"/>
    <col min="13318" max="13318" width="12.85546875" customWidth="1"/>
    <col min="13319" max="13319" width="7.42578125" customWidth="1"/>
    <col min="13320" max="13320" width="12.5703125" customWidth="1"/>
    <col min="13321" max="13321" width="19.85546875" customWidth="1"/>
    <col min="13322" max="13322" width="13.5703125" customWidth="1"/>
    <col min="13323" max="13323" width="15.42578125" customWidth="1"/>
    <col min="13569" max="13569" width="5.42578125" customWidth="1"/>
    <col min="13570" max="13570" width="29.28515625" customWidth="1"/>
    <col min="13571" max="13571" width="11.5703125" customWidth="1"/>
    <col min="13572" max="13572" width="12.42578125" customWidth="1"/>
    <col min="13573" max="13573" width="17" customWidth="1"/>
    <col min="13574" max="13574" width="12.85546875" customWidth="1"/>
    <col min="13575" max="13575" width="7.42578125" customWidth="1"/>
    <col min="13576" max="13576" width="12.5703125" customWidth="1"/>
    <col min="13577" max="13577" width="19.85546875" customWidth="1"/>
    <col min="13578" max="13578" width="13.5703125" customWidth="1"/>
    <col min="13579" max="13579" width="15.42578125" customWidth="1"/>
    <col min="13825" max="13825" width="5.42578125" customWidth="1"/>
    <col min="13826" max="13826" width="29.28515625" customWidth="1"/>
    <col min="13827" max="13827" width="11.5703125" customWidth="1"/>
    <col min="13828" max="13828" width="12.42578125" customWidth="1"/>
    <col min="13829" max="13829" width="17" customWidth="1"/>
    <col min="13830" max="13830" width="12.85546875" customWidth="1"/>
    <col min="13831" max="13831" width="7.42578125" customWidth="1"/>
    <col min="13832" max="13832" width="12.5703125" customWidth="1"/>
    <col min="13833" max="13833" width="19.85546875" customWidth="1"/>
    <col min="13834" max="13834" width="13.5703125" customWidth="1"/>
    <col min="13835" max="13835" width="15.42578125" customWidth="1"/>
    <col min="14081" max="14081" width="5.42578125" customWidth="1"/>
    <col min="14082" max="14082" width="29.28515625" customWidth="1"/>
    <col min="14083" max="14083" width="11.5703125" customWidth="1"/>
    <col min="14084" max="14084" width="12.42578125" customWidth="1"/>
    <col min="14085" max="14085" width="17" customWidth="1"/>
    <col min="14086" max="14086" width="12.85546875" customWidth="1"/>
    <col min="14087" max="14087" width="7.42578125" customWidth="1"/>
    <col min="14088" max="14088" width="12.5703125" customWidth="1"/>
    <col min="14089" max="14089" width="19.85546875" customWidth="1"/>
    <col min="14090" max="14090" width="13.5703125" customWidth="1"/>
    <col min="14091" max="14091" width="15.42578125" customWidth="1"/>
    <col min="14337" max="14337" width="5.42578125" customWidth="1"/>
    <col min="14338" max="14338" width="29.28515625" customWidth="1"/>
    <col min="14339" max="14339" width="11.5703125" customWidth="1"/>
    <col min="14340" max="14340" width="12.42578125" customWidth="1"/>
    <col min="14341" max="14341" width="17" customWidth="1"/>
    <col min="14342" max="14342" width="12.85546875" customWidth="1"/>
    <col min="14343" max="14343" width="7.42578125" customWidth="1"/>
    <col min="14344" max="14344" width="12.5703125" customWidth="1"/>
    <col min="14345" max="14345" width="19.85546875" customWidth="1"/>
    <col min="14346" max="14346" width="13.5703125" customWidth="1"/>
    <col min="14347" max="14347" width="15.42578125" customWidth="1"/>
    <col min="14593" max="14593" width="5.42578125" customWidth="1"/>
    <col min="14594" max="14594" width="29.28515625" customWidth="1"/>
    <col min="14595" max="14595" width="11.5703125" customWidth="1"/>
    <col min="14596" max="14596" width="12.42578125" customWidth="1"/>
    <col min="14597" max="14597" width="17" customWidth="1"/>
    <col min="14598" max="14598" width="12.85546875" customWidth="1"/>
    <col min="14599" max="14599" width="7.42578125" customWidth="1"/>
    <col min="14600" max="14600" width="12.5703125" customWidth="1"/>
    <col min="14601" max="14601" width="19.85546875" customWidth="1"/>
    <col min="14602" max="14602" width="13.5703125" customWidth="1"/>
    <col min="14603" max="14603" width="15.42578125" customWidth="1"/>
    <col min="14849" max="14849" width="5.42578125" customWidth="1"/>
    <col min="14850" max="14850" width="29.28515625" customWidth="1"/>
    <col min="14851" max="14851" width="11.5703125" customWidth="1"/>
    <col min="14852" max="14852" width="12.42578125" customWidth="1"/>
    <col min="14853" max="14853" width="17" customWidth="1"/>
    <col min="14854" max="14854" width="12.85546875" customWidth="1"/>
    <col min="14855" max="14855" width="7.42578125" customWidth="1"/>
    <col min="14856" max="14856" width="12.5703125" customWidth="1"/>
    <col min="14857" max="14857" width="19.85546875" customWidth="1"/>
    <col min="14858" max="14858" width="13.5703125" customWidth="1"/>
    <col min="14859" max="14859" width="15.42578125" customWidth="1"/>
    <col min="15105" max="15105" width="5.42578125" customWidth="1"/>
    <col min="15106" max="15106" width="29.28515625" customWidth="1"/>
    <col min="15107" max="15107" width="11.5703125" customWidth="1"/>
    <col min="15108" max="15108" width="12.42578125" customWidth="1"/>
    <col min="15109" max="15109" width="17" customWidth="1"/>
    <col min="15110" max="15110" width="12.85546875" customWidth="1"/>
    <col min="15111" max="15111" width="7.42578125" customWidth="1"/>
    <col min="15112" max="15112" width="12.5703125" customWidth="1"/>
    <col min="15113" max="15113" width="19.85546875" customWidth="1"/>
    <col min="15114" max="15114" width="13.5703125" customWidth="1"/>
    <col min="15115" max="15115" width="15.42578125" customWidth="1"/>
    <col min="15361" max="15361" width="5.42578125" customWidth="1"/>
    <col min="15362" max="15362" width="29.28515625" customWidth="1"/>
    <col min="15363" max="15363" width="11.5703125" customWidth="1"/>
    <col min="15364" max="15364" width="12.42578125" customWidth="1"/>
    <col min="15365" max="15365" width="17" customWidth="1"/>
    <col min="15366" max="15366" width="12.85546875" customWidth="1"/>
    <col min="15367" max="15367" width="7.42578125" customWidth="1"/>
    <col min="15368" max="15368" width="12.5703125" customWidth="1"/>
    <col min="15369" max="15369" width="19.85546875" customWidth="1"/>
    <col min="15370" max="15370" width="13.5703125" customWidth="1"/>
    <col min="15371" max="15371" width="15.42578125" customWidth="1"/>
    <col min="15617" max="15617" width="5.42578125" customWidth="1"/>
    <col min="15618" max="15618" width="29.28515625" customWidth="1"/>
    <col min="15619" max="15619" width="11.5703125" customWidth="1"/>
    <col min="15620" max="15620" width="12.42578125" customWidth="1"/>
    <col min="15621" max="15621" width="17" customWidth="1"/>
    <col min="15622" max="15622" width="12.85546875" customWidth="1"/>
    <col min="15623" max="15623" width="7.42578125" customWidth="1"/>
    <col min="15624" max="15624" width="12.5703125" customWidth="1"/>
    <col min="15625" max="15625" width="19.85546875" customWidth="1"/>
    <col min="15626" max="15626" width="13.5703125" customWidth="1"/>
    <col min="15627" max="15627" width="15.42578125" customWidth="1"/>
    <col min="15873" max="15873" width="5.42578125" customWidth="1"/>
    <col min="15874" max="15874" width="29.28515625" customWidth="1"/>
    <col min="15875" max="15875" width="11.5703125" customWidth="1"/>
    <col min="15876" max="15876" width="12.42578125" customWidth="1"/>
    <col min="15877" max="15877" width="17" customWidth="1"/>
    <col min="15878" max="15878" width="12.85546875" customWidth="1"/>
    <col min="15879" max="15879" width="7.42578125" customWidth="1"/>
    <col min="15880" max="15880" width="12.5703125" customWidth="1"/>
    <col min="15881" max="15881" width="19.85546875" customWidth="1"/>
    <col min="15882" max="15882" width="13.5703125" customWidth="1"/>
    <col min="15883" max="15883" width="15.42578125" customWidth="1"/>
    <col min="16129" max="16129" width="5.42578125" customWidth="1"/>
    <col min="16130" max="16130" width="29.28515625" customWidth="1"/>
    <col min="16131" max="16131" width="11.5703125" customWidth="1"/>
    <col min="16132" max="16132" width="12.42578125" customWidth="1"/>
    <col min="16133" max="16133" width="17" customWidth="1"/>
    <col min="16134" max="16134" width="12.85546875" customWidth="1"/>
    <col min="16135" max="16135" width="7.42578125" customWidth="1"/>
    <col min="16136" max="16136" width="12.5703125" customWidth="1"/>
    <col min="16137" max="16137" width="19.85546875" customWidth="1"/>
    <col min="16138" max="16138" width="13.5703125" customWidth="1"/>
    <col min="16139" max="16139" width="15.42578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56"/>
      <c r="E2" s="2"/>
      <c r="F2" s="2"/>
      <c r="G2" s="2"/>
      <c r="H2" s="3"/>
      <c r="I2" s="3"/>
      <c r="K2" s="4"/>
      <c r="L2" s="4"/>
      <c r="M2" s="4" t="s">
        <v>40</v>
      </c>
    </row>
    <row r="3" spans="1:13" ht="61.5" customHeight="1" x14ac:dyDescent="0.25">
      <c r="A3" s="2"/>
      <c r="B3" s="137" t="s">
        <v>132</v>
      </c>
      <c r="C3" s="138"/>
      <c r="D3" s="138"/>
      <c r="E3" s="138"/>
      <c r="F3" s="138"/>
      <c r="G3" s="138"/>
      <c r="H3" s="138"/>
      <c r="I3" s="138"/>
      <c r="J3" s="138"/>
      <c r="K3" s="2"/>
    </row>
    <row r="4" spans="1:13" ht="31.5" customHeight="1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3" ht="48.75" customHeight="1" x14ac:dyDescent="0.25">
      <c r="A5" s="140" t="s">
        <v>4</v>
      </c>
      <c r="B5" s="140" t="s">
        <v>5</v>
      </c>
      <c r="C5" s="141" t="s">
        <v>6</v>
      </c>
      <c r="D5" s="141"/>
      <c r="E5" s="141"/>
      <c r="F5" s="141" t="s">
        <v>7</v>
      </c>
      <c r="G5" s="141" t="s">
        <v>8</v>
      </c>
      <c r="H5" s="141"/>
      <c r="I5" s="141"/>
      <c r="J5" s="141"/>
      <c r="K5" s="142" t="s">
        <v>9</v>
      </c>
    </row>
    <row r="6" spans="1:13" ht="158.25" customHeight="1" x14ac:dyDescent="0.25">
      <c r="A6" s="140"/>
      <c r="B6" s="140"/>
      <c r="C6" s="5" t="s">
        <v>10</v>
      </c>
      <c r="D6" s="57" t="s">
        <v>11</v>
      </c>
      <c r="E6" s="5" t="s">
        <v>12</v>
      </c>
      <c r="F6" s="141"/>
      <c r="G6" s="6" t="s">
        <v>13</v>
      </c>
      <c r="H6" s="5" t="s">
        <v>14</v>
      </c>
      <c r="I6" s="5" t="s">
        <v>15</v>
      </c>
      <c r="J6" s="57" t="s">
        <v>14</v>
      </c>
      <c r="K6" s="142"/>
    </row>
    <row r="7" spans="1:13" ht="15.75" x14ac:dyDescent="0.25">
      <c r="A7" s="7">
        <v>1</v>
      </c>
      <c r="B7" s="8" t="s">
        <v>58</v>
      </c>
      <c r="C7" s="9">
        <f>1189.9+289.4+247.7+571.7+9.9+5.8+9.89+5</f>
        <v>2329.2900000000004</v>
      </c>
      <c r="D7" s="58"/>
      <c r="E7" s="10"/>
      <c r="F7" s="11">
        <f>C7</f>
        <v>2329.2900000000004</v>
      </c>
      <c r="G7" s="8"/>
      <c r="H7" s="9"/>
      <c r="I7" s="13"/>
      <c r="J7" s="58"/>
      <c r="K7" s="12"/>
    </row>
    <row r="8" spans="1:13" ht="15.75" x14ac:dyDescent="0.25">
      <c r="A8" s="7">
        <v>2</v>
      </c>
      <c r="B8" s="8" t="s">
        <v>133</v>
      </c>
      <c r="C8" s="9">
        <v>9</v>
      </c>
      <c r="D8" s="58"/>
      <c r="E8" s="10"/>
      <c r="F8" s="11">
        <v>9</v>
      </c>
      <c r="G8" s="8"/>
      <c r="H8" s="9"/>
      <c r="I8" s="13"/>
      <c r="J8" s="59"/>
      <c r="K8" s="12"/>
    </row>
    <row r="9" spans="1:13" ht="15.75" x14ac:dyDescent="0.25">
      <c r="A9" s="7">
        <v>3</v>
      </c>
      <c r="B9" s="8" t="s">
        <v>134</v>
      </c>
      <c r="C9" s="9">
        <f>5+15</f>
        <v>20</v>
      </c>
      <c r="D9" s="58"/>
      <c r="E9" s="10"/>
      <c r="F9" s="11">
        <v>20</v>
      </c>
      <c r="G9" s="8"/>
      <c r="H9" s="9"/>
      <c r="I9" s="13"/>
      <c r="J9" s="59"/>
      <c r="K9" s="12"/>
    </row>
    <row r="10" spans="1:13" ht="31.5" x14ac:dyDescent="0.25">
      <c r="A10" s="7">
        <v>4</v>
      </c>
      <c r="B10" s="8" t="s">
        <v>135</v>
      </c>
      <c r="C10" s="9">
        <v>18.21</v>
      </c>
      <c r="D10" s="58"/>
      <c r="E10" s="10"/>
      <c r="F10" s="11">
        <v>18.21</v>
      </c>
      <c r="G10" s="8">
        <v>2240</v>
      </c>
      <c r="H10" s="9">
        <v>2.8</v>
      </c>
      <c r="I10" s="13" t="s">
        <v>136</v>
      </c>
      <c r="J10" s="59"/>
      <c r="K10" s="12"/>
    </row>
    <row r="11" spans="1:13" ht="15.75" x14ac:dyDescent="0.25">
      <c r="A11" s="7">
        <v>5</v>
      </c>
      <c r="B11" s="8" t="s">
        <v>137</v>
      </c>
      <c r="C11" s="9"/>
      <c r="D11" s="58"/>
      <c r="E11" s="10"/>
      <c r="F11" s="11"/>
      <c r="G11" s="8">
        <v>2210</v>
      </c>
      <c r="H11" s="9">
        <v>7.2</v>
      </c>
      <c r="I11" s="13" t="s">
        <v>138</v>
      </c>
      <c r="J11" s="59"/>
      <c r="K11" s="12"/>
    </row>
    <row r="12" spans="1:13" ht="31.5" x14ac:dyDescent="0.25">
      <c r="A12" s="7">
        <v>6</v>
      </c>
      <c r="B12" s="8" t="s">
        <v>139</v>
      </c>
      <c r="C12" s="9"/>
      <c r="D12" s="58"/>
      <c r="E12" s="10"/>
      <c r="F12" s="11"/>
      <c r="G12" s="8">
        <v>2240</v>
      </c>
      <c r="H12" s="9">
        <v>4.9000000000000004</v>
      </c>
      <c r="I12" s="13" t="s">
        <v>140</v>
      </c>
      <c r="J12" s="59"/>
      <c r="K12" s="12"/>
    </row>
    <row r="13" spans="1:13" ht="15.75" x14ac:dyDescent="0.25">
      <c r="A13" s="7">
        <v>7</v>
      </c>
      <c r="B13" s="8" t="s">
        <v>141</v>
      </c>
      <c r="C13" s="9"/>
      <c r="D13" s="58"/>
      <c r="E13" s="10"/>
      <c r="F13" s="11"/>
      <c r="G13" s="8">
        <v>2210</v>
      </c>
      <c r="H13" s="9">
        <v>5.8</v>
      </c>
      <c r="I13" s="13" t="s">
        <v>142</v>
      </c>
      <c r="J13" s="59"/>
      <c r="K13" s="12"/>
    </row>
    <row r="14" spans="1:13" ht="15.75" x14ac:dyDescent="0.25">
      <c r="A14" s="7">
        <v>8</v>
      </c>
      <c r="B14" s="8" t="s">
        <v>143</v>
      </c>
      <c r="C14" s="9"/>
      <c r="D14" s="58"/>
      <c r="E14" s="10"/>
      <c r="F14" s="11"/>
      <c r="G14" s="8">
        <v>2210</v>
      </c>
      <c r="H14" s="9">
        <v>13.6</v>
      </c>
      <c r="I14" s="13" t="s">
        <v>142</v>
      </c>
      <c r="J14" s="59"/>
      <c r="K14" s="12"/>
    </row>
    <row r="15" spans="1:13" ht="15.75" x14ac:dyDescent="0.25">
      <c r="A15" s="7">
        <v>9</v>
      </c>
      <c r="B15" s="8" t="s">
        <v>144</v>
      </c>
      <c r="C15" s="9"/>
      <c r="D15" s="58"/>
      <c r="E15" s="10"/>
      <c r="F15" s="11"/>
      <c r="G15" s="8">
        <v>2220</v>
      </c>
      <c r="H15" s="9">
        <v>7</v>
      </c>
      <c r="I15" s="13" t="s">
        <v>145</v>
      </c>
      <c r="J15" s="59"/>
      <c r="K15" s="12"/>
    </row>
    <row r="16" spans="1:13" ht="31.5" x14ac:dyDescent="0.25">
      <c r="A16" s="7">
        <v>10</v>
      </c>
      <c r="B16" s="8" t="s">
        <v>146</v>
      </c>
      <c r="C16" s="9"/>
      <c r="D16" s="58"/>
      <c r="E16" s="10"/>
      <c r="F16" s="11">
        <f>SUM(C16,D16)</f>
        <v>0</v>
      </c>
      <c r="G16" s="8">
        <v>2220</v>
      </c>
      <c r="H16" s="9">
        <v>20</v>
      </c>
      <c r="I16" s="10" t="s">
        <v>147</v>
      </c>
      <c r="J16" s="58">
        <f t="shared" ref="J16:J27" si="0">F16</f>
        <v>0</v>
      </c>
      <c r="K16" s="12"/>
    </row>
    <row r="17" spans="1:11" ht="15.75" x14ac:dyDescent="0.25">
      <c r="A17" s="7">
        <v>11</v>
      </c>
      <c r="B17" s="8" t="s">
        <v>148</v>
      </c>
      <c r="C17" s="9"/>
      <c r="D17" s="58"/>
      <c r="E17" s="10"/>
      <c r="F17" s="11">
        <f>SUM(C17,D17)</f>
        <v>0</v>
      </c>
      <c r="G17" s="8">
        <v>2220</v>
      </c>
      <c r="H17" s="9">
        <v>7</v>
      </c>
      <c r="I17" s="10" t="s">
        <v>145</v>
      </c>
      <c r="J17" s="58">
        <f t="shared" si="0"/>
        <v>0</v>
      </c>
      <c r="K17" s="12"/>
    </row>
    <row r="18" spans="1:11" ht="15.75" x14ac:dyDescent="0.25">
      <c r="A18" s="7">
        <v>12</v>
      </c>
      <c r="B18" s="8" t="s">
        <v>149</v>
      </c>
      <c r="C18" s="9"/>
      <c r="D18" s="58"/>
      <c r="E18" s="10"/>
      <c r="F18" s="11"/>
      <c r="G18" s="8">
        <v>2220</v>
      </c>
      <c r="H18" s="9">
        <v>3.3</v>
      </c>
      <c r="I18" s="10" t="s">
        <v>150</v>
      </c>
      <c r="J18" s="58"/>
      <c r="K18" s="12"/>
    </row>
    <row r="19" spans="1:11" ht="15.75" x14ac:dyDescent="0.25">
      <c r="A19" s="7">
        <v>13</v>
      </c>
      <c r="B19" s="8" t="s">
        <v>151</v>
      </c>
      <c r="C19" s="9"/>
      <c r="D19" s="58"/>
      <c r="E19" s="10"/>
      <c r="F19" s="11"/>
      <c r="G19" s="8">
        <v>2220</v>
      </c>
      <c r="H19" s="9">
        <v>98.9</v>
      </c>
      <c r="I19" s="10" t="s">
        <v>150</v>
      </c>
      <c r="J19" s="58"/>
      <c r="K19" s="12"/>
    </row>
    <row r="20" spans="1:11" ht="15.75" x14ac:dyDescent="0.25">
      <c r="A20" s="7">
        <v>14</v>
      </c>
      <c r="B20" s="8" t="s">
        <v>152</v>
      </c>
      <c r="C20" s="9"/>
      <c r="D20" s="58"/>
      <c r="E20" s="10"/>
      <c r="F20" s="11"/>
      <c r="G20" s="8">
        <v>2220</v>
      </c>
      <c r="H20" s="9">
        <v>70.400000000000006</v>
      </c>
      <c r="I20" s="10" t="s">
        <v>150</v>
      </c>
      <c r="J20" s="58"/>
      <c r="K20" s="12"/>
    </row>
    <row r="21" spans="1:11" ht="15.75" x14ac:dyDescent="0.25">
      <c r="A21" s="7">
        <v>15</v>
      </c>
      <c r="B21" s="8" t="s">
        <v>153</v>
      </c>
      <c r="C21" s="9"/>
      <c r="D21" s="58"/>
      <c r="E21" s="10"/>
      <c r="F21" s="11"/>
      <c r="G21" s="8">
        <v>2220</v>
      </c>
      <c r="H21" s="9">
        <v>12.4</v>
      </c>
      <c r="I21" s="10" t="s">
        <v>154</v>
      </c>
      <c r="J21" s="58"/>
      <c r="K21" s="12"/>
    </row>
    <row r="22" spans="1:11" ht="15.75" x14ac:dyDescent="0.25">
      <c r="A22" s="7">
        <v>16</v>
      </c>
      <c r="B22" s="8" t="s">
        <v>155</v>
      </c>
      <c r="C22" s="9"/>
      <c r="D22" s="58">
        <f>9.3+27.6+57.9</f>
        <v>94.800000000000011</v>
      </c>
      <c r="E22" s="10" t="s">
        <v>44</v>
      </c>
      <c r="F22" s="11">
        <f>SUM(C22,D22)</f>
        <v>94.800000000000011</v>
      </c>
      <c r="G22" s="8">
        <v>2220</v>
      </c>
      <c r="H22" s="9"/>
      <c r="I22" s="10" t="s">
        <v>145</v>
      </c>
      <c r="J22" s="58">
        <f>F22</f>
        <v>94.800000000000011</v>
      </c>
      <c r="K22" s="12"/>
    </row>
    <row r="23" spans="1:11" ht="15" customHeight="1" x14ac:dyDescent="0.25">
      <c r="A23" s="7">
        <v>17</v>
      </c>
      <c r="B23" s="8" t="s">
        <v>156</v>
      </c>
      <c r="C23" s="9"/>
      <c r="D23" s="58">
        <v>119.92</v>
      </c>
      <c r="E23" s="10" t="s">
        <v>44</v>
      </c>
      <c r="F23" s="11">
        <v>119.92</v>
      </c>
      <c r="G23" s="8">
        <v>2220</v>
      </c>
      <c r="H23" s="9"/>
      <c r="I23" s="10" t="s">
        <v>145</v>
      </c>
      <c r="J23" s="58">
        <v>119.92</v>
      </c>
      <c r="K23" s="12"/>
    </row>
    <row r="24" spans="1:11" ht="15.75" x14ac:dyDescent="0.25">
      <c r="A24" s="7">
        <v>18</v>
      </c>
      <c r="B24" s="8" t="s">
        <v>157</v>
      </c>
      <c r="C24" s="9"/>
      <c r="D24" s="58">
        <f>7.7+28.8+22.1</f>
        <v>58.6</v>
      </c>
      <c r="E24" s="10" t="s">
        <v>158</v>
      </c>
      <c r="F24" s="11">
        <f>SUM(C24,D24)</f>
        <v>58.6</v>
      </c>
      <c r="G24" s="8">
        <v>2220</v>
      </c>
      <c r="H24" s="9"/>
      <c r="I24" s="10" t="s">
        <v>145</v>
      </c>
      <c r="J24" s="58">
        <f t="shared" si="0"/>
        <v>58.6</v>
      </c>
      <c r="K24" s="12"/>
    </row>
    <row r="25" spans="1:11" ht="15.75" x14ac:dyDescent="0.25">
      <c r="A25" s="7">
        <v>19</v>
      </c>
      <c r="B25" s="8" t="s">
        <v>159</v>
      </c>
      <c r="C25" s="9"/>
      <c r="D25" s="58">
        <v>32.200000000000003</v>
      </c>
      <c r="E25" s="10" t="s">
        <v>44</v>
      </c>
      <c r="F25" s="11">
        <f>SUM(C25,D25)</f>
        <v>32.200000000000003</v>
      </c>
      <c r="G25" s="8">
        <v>2220</v>
      </c>
      <c r="H25" s="9"/>
      <c r="I25" s="10" t="s">
        <v>145</v>
      </c>
      <c r="J25" s="58">
        <f t="shared" si="0"/>
        <v>32.200000000000003</v>
      </c>
      <c r="K25" s="12"/>
    </row>
    <row r="26" spans="1:11" ht="15.75" x14ac:dyDescent="0.25">
      <c r="A26" s="7">
        <v>20</v>
      </c>
      <c r="B26" s="8" t="s">
        <v>160</v>
      </c>
      <c r="C26" s="9"/>
      <c r="D26" s="58">
        <v>33.4</v>
      </c>
      <c r="E26" s="10" t="s">
        <v>44</v>
      </c>
      <c r="F26" s="11">
        <f>SUM(C26,D26)</f>
        <v>33.4</v>
      </c>
      <c r="G26" s="8">
        <v>2220</v>
      </c>
      <c r="H26" s="9"/>
      <c r="I26" s="10" t="s">
        <v>145</v>
      </c>
      <c r="J26" s="58">
        <f t="shared" si="0"/>
        <v>33.4</v>
      </c>
      <c r="K26" s="12"/>
    </row>
    <row r="27" spans="1:11" ht="15.75" x14ac:dyDescent="0.25">
      <c r="A27" s="7">
        <v>21</v>
      </c>
      <c r="B27" s="60" t="s">
        <v>16</v>
      </c>
      <c r="C27" s="9"/>
      <c r="D27" s="58" t="s">
        <v>128</v>
      </c>
      <c r="E27" s="10" t="s">
        <v>44</v>
      </c>
      <c r="F27" s="11">
        <f>SUM(C27,D27)</f>
        <v>0</v>
      </c>
      <c r="G27" s="8"/>
      <c r="H27" s="12"/>
      <c r="I27" s="10"/>
      <c r="J27" s="58">
        <f t="shared" si="0"/>
        <v>0</v>
      </c>
      <c r="K27" s="12"/>
    </row>
    <row r="28" spans="1:11" ht="15.75" x14ac:dyDescent="0.25">
      <c r="A28" s="7">
        <v>22</v>
      </c>
      <c r="B28" s="8" t="s">
        <v>161</v>
      </c>
      <c r="C28" s="9"/>
      <c r="D28" s="58">
        <v>64.7</v>
      </c>
      <c r="E28" s="10" t="s">
        <v>44</v>
      </c>
      <c r="F28" s="11">
        <v>64.7</v>
      </c>
      <c r="G28" s="8">
        <v>2220</v>
      </c>
      <c r="H28" s="9"/>
      <c r="I28" s="10" t="s">
        <v>145</v>
      </c>
      <c r="J28" s="58">
        <f>F28</f>
        <v>64.7</v>
      </c>
      <c r="K28" s="12"/>
    </row>
    <row r="29" spans="1:11" ht="15.75" x14ac:dyDescent="0.25">
      <c r="A29" s="7">
        <v>23</v>
      </c>
      <c r="B29" s="8" t="s">
        <v>162</v>
      </c>
      <c r="C29" s="9"/>
      <c r="D29" s="58">
        <v>1.9</v>
      </c>
      <c r="E29" s="10" t="s">
        <v>44</v>
      </c>
      <c r="F29" s="11">
        <f t="shared" ref="F29:F40" si="1">SUM(C29,D29)</f>
        <v>1.9</v>
      </c>
      <c r="G29" s="8">
        <v>2220</v>
      </c>
      <c r="H29" s="9"/>
      <c r="I29" s="10" t="s">
        <v>145</v>
      </c>
      <c r="J29" s="58">
        <f t="shared" ref="J29:J36" si="2">F29</f>
        <v>1.9</v>
      </c>
      <c r="K29" s="12"/>
    </row>
    <row r="30" spans="1:11" ht="15.75" x14ac:dyDescent="0.25">
      <c r="A30" s="7">
        <v>24</v>
      </c>
      <c r="B30" s="8" t="s">
        <v>163</v>
      </c>
      <c r="C30" s="9"/>
      <c r="D30" s="58">
        <v>9.6</v>
      </c>
      <c r="E30" s="10" t="s">
        <v>44</v>
      </c>
      <c r="F30" s="11">
        <f t="shared" si="1"/>
        <v>9.6</v>
      </c>
      <c r="G30" s="8">
        <v>2220</v>
      </c>
      <c r="H30" s="9"/>
      <c r="I30" s="10" t="s">
        <v>145</v>
      </c>
      <c r="J30" s="58">
        <f t="shared" si="2"/>
        <v>9.6</v>
      </c>
      <c r="K30" s="12"/>
    </row>
    <row r="31" spans="1:11" ht="15.75" x14ac:dyDescent="0.25">
      <c r="A31" s="7">
        <v>25</v>
      </c>
      <c r="B31" s="8" t="s">
        <v>164</v>
      </c>
      <c r="C31" s="9"/>
      <c r="D31" s="58">
        <f>21.5+26.5</f>
        <v>48</v>
      </c>
      <c r="E31" s="10" t="s">
        <v>44</v>
      </c>
      <c r="F31" s="11">
        <f t="shared" si="1"/>
        <v>48</v>
      </c>
      <c r="G31" s="8">
        <v>2220</v>
      </c>
      <c r="H31" s="9"/>
      <c r="I31" s="10" t="s">
        <v>145</v>
      </c>
      <c r="J31" s="58">
        <f t="shared" si="2"/>
        <v>48</v>
      </c>
      <c r="K31" s="12"/>
    </row>
    <row r="32" spans="1:11" ht="15.75" x14ac:dyDescent="0.25">
      <c r="A32" s="7">
        <v>26</v>
      </c>
      <c r="B32" s="8" t="s">
        <v>165</v>
      </c>
      <c r="C32" s="9"/>
      <c r="D32" s="58">
        <v>298.7</v>
      </c>
      <c r="E32" s="10" t="s">
        <v>44</v>
      </c>
      <c r="F32" s="11">
        <f t="shared" si="1"/>
        <v>298.7</v>
      </c>
      <c r="G32" s="8">
        <v>2220</v>
      </c>
      <c r="H32" s="9"/>
      <c r="I32" s="10" t="s">
        <v>166</v>
      </c>
      <c r="J32" s="58">
        <f t="shared" si="2"/>
        <v>298.7</v>
      </c>
      <c r="K32" s="12"/>
    </row>
    <row r="33" spans="1:15" ht="15.75" x14ac:dyDescent="0.25">
      <c r="A33" s="7">
        <v>27</v>
      </c>
      <c r="B33" s="8" t="s">
        <v>167</v>
      </c>
      <c r="C33" s="9"/>
      <c r="D33" s="58">
        <v>0.79</v>
      </c>
      <c r="E33" s="10" t="s">
        <v>168</v>
      </c>
      <c r="F33" s="11">
        <f t="shared" si="1"/>
        <v>0.79</v>
      </c>
      <c r="G33" s="8">
        <v>2210</v>
      </c>
      <c r="H33" s="9"/>
      <c r="I33" s="10" t="s">
        <v>169</v>
      </c>
      <c r="J33" s="58">
        <f t="shared" si="2"/>
        <v>0.79</v>
      </c>
      <c r="K33" s="12"/>
    </row>
    <row r="34" spans="1:15" ht="15.75" x14ac:dyDescent="0.25">
      <c r="A34" s="7">
        <v>28</v>
      </c>
      <c r="B34" s="8" t="s">
        <v>170</v>
      </c>
      <c r="C34" s="9"/>
      <c r="D34" s="58"/>
      <c r="E34" s="10" t="s">
        <v>166</v>
      </c>
      <c r="F34" s="11">
        <f t="shared" si="1"/>
        <v>0</v>
      </c>
      <c r="G34" s="8">
        <v>2210</v>
      </c>
      <c r="H34" s="9"/>
      <c r="I34" s="10" t="s">
        <v>166</v>
      </c>
      <c r="J34" s="58">
        <f t="shared" si="2"/>
        <v>0</v>
      </c>
      <c r="K34" s="12"/>
    </row>
    <row r="35" spans="1:15" ht="15.75" x14ac:dyDescent="0.25">
      <c r="A35" s="7">
        <v>29</v>
      </c>
      <c r="B35" s="8" t="s">
        <v>171</v>
      </c>
      <c r="C35" s="9"/>
      <c r="D35" s="58"/>
      <c r="E35" s="10" t="s">
        <v>166</v>
      </c>
      <c r="F35" s="11">
        <f t="shared" si="1"/>
        <v>0</v>
      </c>
      <c r="G35" s="8">
        <v>2210</v>
      </c>
      <c r="H35" s="9"/>
      <c r="I35" s="10" t="s">
        <v>166</v>
      </c>
      <c r="J35" s="58">
        <f t="shared" si="2"/>
        <v>0</v>
      </c>
      <c r="K35" s="12"/>
    </row>
    <row r="36" spans="1:15" ht="15.75" x14ac:dyDescent="0.25">
      <c r="A36" s="7">
        <v>30</v>
      </c>
      <c r="B36" s="8" t="s">
        <v>16</v>
      </c>
      <c r="C36" s="9"/>
      <c r="D36" s="58">
        <v>0.39</v>
      </c>
      <c r="E36" s="10" t="s">
        <v>172</v>
      </c>
      <c r="F36" s="11">
        <f t="shared" si="1"/>
        <v>0.39</v>
      </c>
      <c r="G36" s="8">
        <v>2210</v>
      </c>
      <c r="H36" s="9"/>
      <c r="I36" s="10" t="str">
        <f>E36</f>
        <v>термометрир</v>
      </c>
      <c r="J36" s="58">
        <f t="shared" si="2"/>
        <v>0.39</v>
      </c>
      <c r="K36" s="12"/>
      <c r="O36" s="55"/>
    </row>
    <row r="37" spans="1:15" ht="21" customHeight="1" x14ac:dyDescent="0.25">
      <c r="A37" s="7">
        <v>31</v>
      </c>
      <c r="B37" s="8" t="s">
        <v>173</v>
      </c>
      <c r="C37" s="9"/>
      <c r="D37" s="58"/>
      <c r="E37" s="61" t="s">
        <v>174</v>
      </c>
      <c r="F37" s="11">
        <f t="shared" si="1"/>
        <v>0</v>
      </c>
      <c r="G37" s="8">
        <v>2240</v>
      </c>
      <c r="H37" s="9">
        <v>173.1</v>
      </c>
      <c r="I37" s="10" t="str">
        <f t="shared" ref="I37:I45" si="3">E37</f>
        <v>проект тарифів</v>
      </c>
      <c r="J37" s="58">
        <v>0</v>
      </c>
      <c r="K37" s="12"/>
    </row>
    <row r="38" spans="1:15" ht="27.75" customHeight="1" x14ac:dyDescent="0.25">
      <c r="A38" s="7">
        <v>32</v>
      </c>
      <c r="B38" s="8" t="s">
        <v>175</v>
      </c>
      <c r="C38" s="9"/>
      <c r="D38" s="58"/>
      <c r="E38" s="61" t="s">
        <v>176</v>
      </c>
      <c r="F38" s="11">
        <f t="shared" si="1"/>
        <v>0</v>
      </c>
      <c r="G38" s="8">
        <v>2240</v>
      </c>
      <c r="H38" s="9">
        <v>33.299999999999997</v>
      </c>
      <c r="I38" s="10" t="str">
        <f t="shared" si="3"/>
        <v>послуги з супровд. Програм.</v>
      </c>
      <c r="J38" s="58">
        <v>0</v>
      </c>
      <c r="K38" s="12"/>
    </row>
    <row r="39" spans="1:15" ht="27.75" customHeight="1" x14ac:dyDescent="0.25">
      <c r="A39" s="7">
        <v>33</v>
      </c>
      <c r="B39" s="8" t="s">
        <v>177</v>
      </c>
      <c r="C39" s="9"/>
      <c r="D39" s="58"/>
      <c r="E39" s="61" t="s">
        <v>178</v>
      </c>
      <c r="F39" s="11"/>
      <c r="G39" s="8">
        <v>2210</v>
      </c>
      <c r="H39" s="9">
        <v>7.2</v>
      </c>
      <c r="I39" s="10" t="s">
        <v>179</v>
      </c>
      <c r="J39" s="58"/>
      <c r="K39" s="12"/>
    </row>
    <row r="40" spans="1:15" ht="24.75" customHeight="1" x14ac:dyDescent="0.25">
      <c r="A40" s="7">
        <v>34</v>
      </c>
      <c r="B40" s="8" t="s">
        <v>180</v>
      </c>
      <c r="C40" s="9"/>
      <c r="D40" s="58"/>
      <c r="E40" s="61" t="s">
        <v>181</v>
      </c>
      <c r="F40" s="11">
        <f t="shared" si="1"/>
        <v>0</v>
      </c>
      <c r="G40" s="8">
        <v>2210</v>
      </c>
      <c r="H40" s="9">
        <v>7.1</v>
      </c>
      <c r="I40" s="10" t="str">
        <f t="shared" si="3"/>
        <v>Замки, ключі, петлі</v>
      </c>
      <c r="J40" s="58">
        <v>0</v>
      </c>
      <c r="K40" s="12"/>
    </row>
    <row r="41" spans="1:15" ht="31.5" x14ac:dyDescent="0.25">
      <c r="A41" s="7">
        <v>35</v>
      </c>
      <c r="B41" s="8" t="s">
        <v>182</v>
      </c>
      <c r="C41" s="9"/>
      <c r="D41" s="58"/>
      <c r="E41" s="61" t="s">
        <v>183</v>
      </c>
      <c r="F41" s="11">
        <f>SUM(C41,D41)</f>
        <v>0</v>
      </c>
      <c r="G41" s="8">
        <v>2240</v>
      </c>
      <c r="H41" s="9">
        <v>24.8</v>
      </c>
      <c r="I41" s="10" t="str">
        <f>E41</f>
        <v>діагностика устаткув.</v>
      </c>
      <c r="J41" s="58">
        <v>0</v>
      </c>
      <c r="K41" s="12"/>
    </row>
    <row r="42" spans="1:15" ht="15.75" x14ac:dyDescent="0.25">
      <c r="A42" s="7">
        <v>36</v>
      </c>
      <c r="B42" s="10" t="s">
        <v>184</v>
      </c>
      <c r="C42" s="9"/>
      <c r="D42" s="58"/>
      <c r="E42" s="62" t="s">
        <v>185</v>
      </c>
      <c r="F42" s="11">
        <f>SUM(C42,D42)</f>
        <v>0</v>
      </c>
      <c r="G42" s="63">
        <v>2210</v>
      </c>
      <c r="H42" s="9">
        <v>9.6</v>
      </c>
      <c r="I42" s="10" t="str">
        <f>E42</f>
        <v>Аплікатор</v>
      </c>
      <c r="J42" s="58"/>
      <c r="K42" s="12"/>
    </row>
    <row r="43" spans="1:15" ht="15.75" x14ac:dyDescent="0.25">
      <c r="A43" s="7">
        <v>37</v>
      </c>
      <c r="B43" s="10" t="s">
        <v>186</v>
      </c>
      <c r="C43" s="9"/>
      <c r="D43" s="58"/>
      <c r="E43" s="62"/>
      <c r="F43" s="11"/>
      <c r="G43" s="63">
        <v>2210</v>
      </c>
      <c r="H43" s="9">
        <v>3.8</v>
      </c>
      <c r="I43" s="13" t="s">
        <v>187</v>
      </c>
      <c r="J43" s="58"/>
      <c r="K43" s="12"/>
    </row>
    <row r="44" spans="1:15" ht="15.75" x14ac:dyDescent="0.25">
      <c r="A44" s="7">
        <v>38</v>
      </c>
      <c r="B44" s="10" t="s">
        <v>188</v>
      </c>
      <c r="C44" s="9"/>
      <c r="D44" s="58"/>
      <c r="E44" s="62"/>
      <c r="F44" s="11"/>
      <c r="G44" s="63">
        <v>2210</v>
      </c>
      <c r="H44" s="9">
        <v>6.1</v>
      </c>
      <c r="I44" s="13" t="s">
        <v>189</v>
      </c>
      <c r="J44" s="58"/>
      <c r="K44" s="12"/>
    </row>
    <row r="45" spans="1:15" ht="31.5" x14ac:dyDescent="0.25">
      <c r="A45" s="7">
        <v>39</v>
      </c>
      <c r="B45" s="8" t="s">
        <v>190</v>
      </c>
      <c r="C45" s="9"/>
      <c r="D45" s="58"/>
      <c r="E45" s="10" t="s">
        <v>191</v>
      </c>
      <c r="F45" s="11">
        <f>SUM(C45,D45)</f>
        <v>0</v>
      </c>
      <c r="G45" s="8">
        <v>2240</v>
      </c>
      <c r="H45" s="9">
        <v>4.4000000000000004</v>
      </c>
      <c r="I45" s="10" t="str">
        <f t="shared" si="3"/>
        <v>Послуги з обробки</v>
      </c>
      <c r="J45" s="58">
        <v>0</v>
      </c>
      <c r="K45" s="12"/>
    </row>
    <row r="46" spans="1:15" ht="15.75" x14ac:dyDescent="0.25">
      <c r="A46" s="7">
        <v>40</v>
      </c>
      <c r="B46" s="8" t="s">
        <v>192</v>
      </c>
      <c r="C46" s="9"/>
      <c r="D46" s="58">
        <v>16.399999999999999</v>
      </c>
      <c r="E46" s="10" t="s">
        <v>193</v>
      </c>
      <c r="F46" s="11">
        <f>SUM(C46,D46)</f>
        <v>16.399999999999999</v>
      </c>
      <c r="G46" s="8">
        <v>2230</v>
      </c>
      <c r="H46" s="9"/>
      <c r="I46" s="10" t="str">
        <f>E46</f>
        <v>овочі</v>
      </c>
      <c r="J46" s="58">
        <f>D46</f>
        <v>16.399999999999999</v>
      </c>
      <c r="K46" s="12"/>
    </row>
    <row r="47" spans="1:15" ht="15.75" x14ac:dyDescent="0.25">
      <c r="A47" s="7">
        <v>41</v>
      </c>
      <c r="B47" s="8" t="s">
        <v>16</v>
      </c>
      <c r="C47" s="9"/>
      <c r="D47" s="58">
        <v>3.8</v>
      </c>
      <c r="E47" s="10" t="s">
        <v>142</v>
      </c>
      <c r="F47" s="11">
        <f>SUM(C47,D47)</f>
        <v>3.8</v>
      </c>
      <c r="G47" s="8">
        <v>2210</v>
      </c>
      <c r="H47" s="9" t="s">
        <v>128</v>
      </c>
      <c r="I47" s="64" t="str">
        <f>E47</f>
        <v>меблі</v>
      </c>
      <c r="J47" s="58">
        <v>3.8</v>
      </c>
      <c r="K47" s="12"/>
    </row>
    <row r="48" spans="1:15" ht="15.75" x14ac:dyDescent="0.25">
      <c r="A48" s="7"/>
      <c r="B48" s="8"/>
      <c r="C48" s="9"/>
      <c r="D48" s="58"/>
      <c r="E48" s="10"/>
      <c r="F48" s="11"/>
      <c r="G48" s="8"/>
      <c r="H48" s="9"/>
      <c r="I48" s="10"/>
      <c r="J48" s="58"/>
      <c r="K48" s="12"/>
    </row>
    <row r="49" spans="1:11" ht="15.75" x14ac:dyDescent="0.25">
      <c r="A49" s="8"/>
      <c r="B49" s="19" t="s">
        <v>20</v>
      </c>
      <c r="C49" s="24">
        <f>SUM(C7:C35)</f>
        <v>2376.5000000000005</v>
      </c>
      <c r="D49" s="22">
        <f>SUM(D7:D48)</f>
        <v>783.19999999999982</v>
      </c>
      <c r="E49" s="65"/>
      <c r="F49" s="24">
        <f>SUM(F7:F48)</f>
        <v>3159.7000000000003</v>
      </c>
      <c r="G49" s="24"/>
      <c r="H49" s="24">
        <f>SUM(H7:H48)</f>
        <v>522.70000000000005</v>
      </c>
      <c r="I49" s="65"/>
      <c r="J49" s="22">
        <f>SUM(J7:J48)</f>
        <v>783.19999999999982</v>
      </c>
      <c r="K49" s="24">
        <f>C49-H49</f>
        <v>1853.8000000000004</v>
      </c>
    </row>
    <row r="50" spans="1:11" ht="15.75" x14ac:dyDescent="0.25">
      <c r="B50" s="25" t="s">
        <v>21</v>
      </c>
      <c r="F50" s="26"/>
      <c r="G50" s="133"/>
      <c r="H50" s="134"/>
      <c r="I50" t="s">
        <v>194</v>
      </c>
    </row>
    <row r="51" spans="1:11" x14ac:dyDescent="0.25">
      <c r="A51" s="66" t="s">
        <v>195</v>
      </c>
      <c r="B51" s="66"/>
      <c r="C51" s="66"/>
      <c r="D51" s="67"/>
      <c r="E51" s="66"/>
      <c r="F51" s="66"/>
      <c r="G51" s="66"/>
      <c r="H51" s="66"/>
      <c r="I51" s="66"/>
      <c r="J51" s="67"/>
      <c r="K51" s="66"/>
    </row>
    <row r="52" spans="1:11" ht="15.75" x14ac:dyDescent="0.25">
      <c r="B52" s="25" t="s">
        <v>23</v>
      </c>
      <c r="F52" s="26"/>
      <c r="G52" s="133"/>
      <c r="H52" s="134"/>
      <c r="I52" t="s">
        <v>196</v>
      </c>
    </row>
    <row r="53" spans="1:11" x14ac:dyDescent="0.25">
      <c r="F53" s="27" t="s">
        <v>22</v>
      </c>
      <c r="G53" s="28"/>
      <c r="H53" s="28"/>
    </row>
  </sheetData>
  <mergeCells count="10">
    <mergeCell ref="G50:H50"/>
    <mergeCell ref="G52:H52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  <pageSetup paperSize="9" scale="64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P68"/>
  <sheetViews>
    <sheetView zoomScale="80" zoomScaleNormal="80" workbookViewId="0">
      <selection activeCell="N11" sqref="N11"/>
    </sheetView>
  </sheetViews>
  <sheetFormatPr defaultRowHeight="15" x14ac:dyDescent="0.25"/>
  <cols>
    <col min="1" max="1" width="7.28515625" style="68" customWidth="1"/>
    <col min="2" max="2" width="24.42578125" style="68" customWidth="1"/>
    <col min="3" max="3" width="16.28515625" style="68" customWidth="1"/>
    <col min="4" max="4" width="13.5703125" style="68" customWidth="1"/>
    <col min="5" max="5" width="18.85546875" style="68" customWidth="1"/>
    <col min="6" max="6" width="15.85546875" style="68" customWidth="1"/>
    <col min="7" max="7" width="16.5703125" style="68" customWidth="1"/>
    <col min="8" max="8" width="14.28515625" style="68" customWidth="1"/>
    <col min="9" max="9" width="22.85546875" style="68" customWidth="1"/>
    <col min="10" max="10" width="14" style="68" customWidth="1"/>
    <col min="11" max="11" width="15.5703125" style="68" customWidth="1"/>
    <col min="12" max="256" width="9.140625" style="68"/>
    <col min="257" max="257" width="7.28515625" style="68" customWidth="1"/>
    <col min="258" max="258" width="24.42578125" style="68" customWidth="1"/>
    <col min="259" max="259" width="16.28515625" style="68" customWidth="1"/>
    <col min="260" max="260" width="13.5703125" style="68" customWidth="1"/>
    <col min="261" max="261" width="18.85546875" style="68" customWidth="1"/>
    <col min="262" max="262" width="15.85546875" style="68" customWidth="1"/>
    <col min="263" max="263" width="16.5703125" style="68" customWidth="1"/>
    <col min="264" max="264" width="14.28515625" style="68" customWidth="1"/>
    <col min="265" max="265" width="22.85546875" style="68" customWidth="1"/>
    <col min="266" max="266" width="14" style="68" customWidth="1"/>
    <col min="267" max="267" width="15.5703125" style="68" customWidth="1"/>
    <col min="268" max="512" width="9.140625" style="68"/>
    <col min="513" max="513" width="7.28515625" style="68" customWidth="1"/>
    <col min="514" max="514" width="24.42578125" style="68" customWidth="1"/>
    <col min="515" max="515" width="16.28515625" style="68" customWidth="1"/>
    <col min="516" max="516" width="13.5703125" style="68" customWidth="1"/>
    <col min="517" max="517" width="18.85546875" style="68" customWidth="1"/>
    <col min="518" max="518" width="15.85546875" style="68" customWidth="1"/>
    <col min="519" max="519" width="16.5703125" style="68" customWidth="1"/>
    <col min="520" max="520" width="14.28515625" style="68" customWidth="1"/>
    <col min="521" max="521" width="22.85546875" style="68" customWidth="1"/>
    <col min="522" max="522" width="14" style="68" customWidth="1"/>
    <col min="523" max="523" width="15.5703125" style="68" customWidth="1"/>
    <col min="524" max="768" width="9.140625" style="68"/>
    <col min="769" max="769" width="7.28515625" style="68" customWidth="1"/>
    <col min="770" max="770" width="24.42578125" style="68" customWidth="1"/>
    <col min="771" max="771" width="16.28515625" style="68" customWidth="1"/>
    <col min="772" max="772" width="13.5703125" style="68" customWidth="1"/>
    <col min="773" max="773" width="18.85546875" style="68" customWidth="1"/>
    <col min="774" max="774" width="15.85546875" style="68" customWidth="1"/>
    <col min="775" max="775" width="16.5703125" style="68" customWidth="1"/>
    <col min="776" max="776" width="14.28515625" style="68" customWidth="1"/>
    <col min="777" max="777" width="22.85546875" style="68" customWidth="1"/>
    <col min="778" max="778" width="14" style="68" customWidth="1"/>
    <col min="779" max="779" width="15.5703125" style="68" customWidth="1"/>
    <col min="780" max="1024" width="9.140625" style="68"/>
    <col min="1025" max="1025" width="7.28515625" style="68" customWidth="1"/>
    <col min="1026" max="1026" width="24.42578125" style="68" customWidth="1"/>
    <col min="1027" max="1027" width="16.28515625" style="68" customWidth="1"/>
    <col min="1028" max="1028" width="13.5703125" style="68" customWidth="1"/>
    <col min="1029" max="1029" width="18.85546875" style="68" customWidth="1"/>
    <col min="1030" max="1030" width="15.85546875" style="68" customWidth="1"/>
    <col min="1031" max="1031" width="16.5703125" style="68" customWidth="1"/>
    <col min="1032" max="1032" width="14.28515625" style="68" customWidth="1"/>
    <col min="1033" max="1033" width="22.85546875" style="68" customWidth="1"/>
    <col min="1034" max="1034" width="14" style="68" customWidth="1"/>
    <col min="1035" max="1035" width="15.5703125" style="68" customWidth="1"/>
    <col min="1036" max="1280" width="9.140625" style="68"/>
    <col min="1281" max="1281" width="7.28515625" style="68" customWidth="1"/>
    <col min="1282" max="1282" width="24.42578125" style="68" customWidth="1"/>
    <col min="1283" max="1283" width="16.28515625" style="68" customWidth="1"/>
    <col min="1284" max="1284" width="13.5703125" style="68" customWidth="1"/>
    <col min="1285" max="1285" width="18.85546875" style="68" customWidth="1"/>
    <col min="1286" max="1286" width="15.85546875" style="68" customWidth="1"/>
    <col min="1287" max="1287" width="16.5703125" style="68" customWidth="1"/>
    <col min="1288" max="1288" width="14.28515625" style="68" customWidth="1"/>
    <col min="1289" max="1289" width="22.85546875" style="68" customWidth="1"/>
    <col min="1290" max="1290" width="14" style="68" customWidth="1"/>
    <col min="1291" max="1291" width="15.5703125" style="68" customWidth="1"/>
    <col min="1292" max="1536" width="9.140625" style="68"/>
    <col min="1537" max="1537" width="7.28515625" style="68" customWidth="1"/>
    <col min="1538" max="1538" width="24.42578125" style="68" customWidth="1"/>
    <col min="1539" max="1539" width="16.28515625" style="68" customWidth="1"/>
    <col min="1540" max="1540" width="13.5703125" style="68" customWidth="1"/>
    <col min="1541" max="1541" width="18.85546875" style="68" customWidth="1"/>
    <col min="1542" max="1542" width="15.85546875" style="68" customWidth="1"/>
    <col min="1543" max="1543" width="16.5703125" style="68" customWidth="1"/>
    <col min="1544" max="1544" width="14.28515625" style="68" customWidth="1"/>
    <col min="1545" max="1545" width="22.85546875" style="68" customWidth="1"/>
    <col min="1546" max="1546" width="14" style="68" customWidth="1"/>
    <col min="1547" max="1547" width="15.5703125" style="68" customWidth="1"/>
    <col min="1548" max="1792" width="9.140625" style="68"/>
    <col min="1793" max="1793" width="7.28515625" style="68" customWidth="1"/>
    <col min="1794" max="1794" width="24.42578125" style="68" customWidth="1"/>
    <col min="1795" max="1795" width="16.28515625" style="68" customWidth="1"/>
    <col min="1796" max="1796" width="13.5703125" style="68" customWidth="1"/>
    <col min="1797" max="1797" width="18.85546875" style="68" customWidth="1"/>
    <col min="1798" max="1798" width="15.85546875" style="68" customWidth="1"/>
    <col min="1799" max="1799" width="16.5703125" style="68" customWidth="1"/>
    <col min="1800" max="1800" width="14.28515625" style="68" customWidth="1"/>
    <col min="1801" max="1801" width="22.85546875" style="68" customWidth="1"/>
    <col min="1802" max="1802" width="14" style="68" customWidth="1"/>
    <col min="1803" max="1803" width="15.5703125" style="68" customWidth="1"/>
    <col min="1804" max="2048" width="9.140625" style="68"/>
    <col min="2049" max="2049" width="7.28515625" style="68" customWidth="1"/>
    <col min="2050" max="2050" width="24.42578125" style="68" customWidth="1"/>
    <col min="2051" max="2051" width="16.28515625" style="68" customWidth="1"/>
    <col min="2052" max="2052" width="13.5703125" style="68" customWidth="1"/>
    <col min="2053" max="2053" width="18.85546875" style="68" customWidth="1"/>
    <col min="2054" max="2054" width="15.85546875" style="68" customWidth="1"/>
    <col min="2055" max="2055" width="16.5703125" style="68" customWidth="1"/>
    <col min="2056" max="2056" width="14.28515625" style="68" customWidth="1"/>
    <col min="2057" max="2057" width="22.85546875" style="68" customWidth="1"/>
    <col min="2058" max="2058" width="14" style="68" customWidth="1"/>
    <col min="2059" max="2059" width="15.5703125" style="68" customWidth="1"/>
    <col min="2060" max="2304" width="9.140625" style="68"/>
    <col min="2305" max="2305" width="7.28515625" style="68" customWidth="1"/>
    <col min="2306" max="2306" width="24.42578125" style="68" customWidth="1"/>
    <col min="2307" max="2307" width="16.28515625" style="68" customWidth="1"/>
    <col min="2308" max="2308" width="13.5703125" style="68" customWidth="1"/>
    <col min="2309" max="2309" width="18.85546875" style="68" customWidth="1"/>
    <col min="2310" max="2310" width="15.85546875" style="68" customWidth="1"/>
    <col min="2311" max="2311" width="16.5703125" style="68" customWidth="1"/>
    <col min="2312" max="2312" width="14.28515625" style="68" customWidth="1"/>
    <col min="2313" max="2313" width="22.85546875" style="68" customWidth="1"/>
    <col min="2314" max="2314" width="14" style="68" customWidth="1"/>
    <col min="2315" max="2315" width="15.5703125" style="68" customWidth="1"/>
    <col min="2316" max="2560" width="9.140625" style="68"/>
    <col min="2561" max="2561" width="7.28515625" style="68" customWidth="1"/>
    <col min="2562" max="2562" width="24.42578125" style="68" customWidth="1"/>
    <col min="2563" max="2563" width="16.28515625" style="68" customWidth="1"/>
    <col min="2564" max="2564" width="13.5703125" style="68" customWidth="1"/>
    <col min="2565" max="2565" width="18.85546875" style="68" customWidth="1"/>
    <col min="2566" max="2566" width="15.85546875" style="68" customWidth="1"/>
    <col min="2567" max="2567" width="16.5703125" style="68" customWidth="1"/>
    <col min="2568" max="2568" width="14.28515625" style="68" customWidth="1"/>
    <col min="2569" max="2569" width="22.85546875" style="68" customWidth="1"/>
    <col min="2570" max="2570" width="14" style="68" customWidth="1"/>
    <col min="2571" max="2571" width="15.5703125" style="68" customWidth="1"/>
    <col min="2572" max="2816" width="9.140625" style="68"/>
    <col min="2817" max="2817" width="7.28515625" style="68" customWidth="1"/>
    <col min="2818" max="2818" width="24.42578125" style="68" customWidth="1"/>
    <col min="2819" max="2819" width="16.28515625" style="68" customWidth="1"/>
    <col min="2820" max="2820" width="13.5703125" style="68" customWidth="1"/>
    <col min="2821" max="2821" width="18.85546875" style="68" customWidth="1"/>
    <col min="2822" max="2822" width="15.85546875" style="68" customWidth="1"/>
    <col min="2823" max="2823" width="16.5703125" style="68" customWidth="1"/>
    <col min="2824" max="2824" width="14.28515625" style="68" customWidth="1"/>
    <col min="2825" max="2825" width="22.85546875" style="68" customWidth="1"/>
    <col min="2826" max="2826" width="14" style="68" customWidth="1"/>
    <col min="2827" max="2827" width="15.5703125" style="68" customWidth="1"/>
    <col min="2828" max="3072" width="9.140625" style="68"/>
    <col min="3073" max="3073" width="7.28515625" style="68" customWidth="1"/>
    <col min="3074" max="3074" width="24.42578125" style="68" customWidth="1"/>
    <col min="3075" max="3075" width="16.28515625" style="68" customWidth="1"/>
    <col min="3076" max="3076" width="13.5703125" style="68" customWidth="1"/>
    <col min="3077" max="3077" width="18.85546875" style="68" customWidth="1"/>
    <col min="3078" max="3078" width="15.85546875" style="68" customWidth="1"/>
    <col min="3079" max="3079" width="16.5703125" style="68" customWidth="1"/>
    <col min="3080" max="3080" width="14.28515625" style="68" customWidth="1"/>
    <col min="3081" max="3081" width="22.85546875" style="68" customWidth="1"/>
    <col min="3082" max="3082" width="14" style="68" customWidth="1"/>
    <col min="3083" max="3083" width="15.5703125" style="68" customWidth="1"/>
    <col min="3084" max="3328" width="9.140625" style="68"/>
    <col min="3329" max="3329" width="7.28515625" style="68" customWidth="1"/>
    <col min="3330" max="3330" width="24.42578125" style="68" customWidth="1"/>
    <col min="3331" max="3331" width="16.28515625" style="68" customWidth="1"/>
    <col min="3332" max="3332" width="13.5703125" style="68" customWidth="1"/>
    <col min="3333" max="3333" width="18.85546875" style="68" customWidth="1"/>
    <col min="3334" max="3334" width="15.85546875" style="68" customWidth="1"/>
    <col min="3335" max="3335" width="16.5703125" style="68" customWidth="1"/>
    <col min="3336" max="3336" width="14.28515625" style="68" customWidth="1"/>
    <col min="3337" max="3337" width="22.85546875" style="68" customWidth="1"/>
    <col min="3338" max="3338" width="14" style="68" customWidth="1"/>
    <col min="3339" max="3339" width="15.5703125" style="68" customWidth="1"/>
    <col min="3340" max="3584" width="9.140625" style="68"/>
    <col min="3585" max="3585" width="7.28515625" style="68" customWidth="1"/>
    <col min="3586" max="3586" width="24.42578125" style="68" customWidth="1"/>
    <col min="3587" max="3587" width="16.28515625" style="68" customWidth="1"/>
    <col min="3588" max="3588" width="13.5703125" style="68" customWidth="1"/>
    <col min="3589" max="3589" width="18.85546875" style="68" customWidth="1"/>
    <col min="3590" max="3590" width="15.85546875" style="68" customWidth="1"/>
    <col min="3591" max="3591" width="16.5703125" style="68" customWidth="1"/>
    <col min="3592" max="3592" width="14.28515625" style="68" customWidth="1"/>
    <col min="3593" max="3593" width="22.85546875" style="68" customWidth="1"/>
    <col min="3594" max="3594" width="14" style="68" customWidth="1"/>
    <col min="3595" max="3595" width="15.5703125" style="68" customWidth="1"/>
    <col min="3596" max="3840" width="9.140625" style="68"/>
    <col min="3841" max="3841" width="7.28515625" style="68" customWidth="1"/>
    <col min="3842" max="3842" width="24.42578125" style="68" customWidth="1"/>
    <col min="3843" max="3843" width="16.28515625" style="68" customWidth="1"/>
    <col min="3844" max="3844" width="13.5703125" style="68" customWidth="1"/>
    <col min="3845" max="3845" width="18.85546875" style="68" customWidth="1"/>
    <col min="3846" max="3846" width="15.85546875" style="68" customWidth="1"/>
    <col min="3847" max="3847" width="16.5703125" style="68" customWidth="1"/>
    <col min="3848" max="3848" width="14.28515625" style="68" customWidth="1"/>
    <col min="3849" max="3849" width="22.85546875" style="68" customWidth="1"/>
    <col min="3850" max="3850" width="14" style="68" customWidth="1"/>
    <col min="3851" max="3851" width="15.5703125" style="68" customWidth="1"/>
    <col min="3852" max="4096" width="9.140625" style="68"/>
    <col min="4097" max="4097" width="7.28515625" style="68" customWidth="1"/>
    <col min="4098" max="4098" width="24.42578125" style="68" customWidth="1"/>
    <col min="4099" max="4099" width="16.28515625" style="68" customWidth="1"/>
    <col min="4100" max="4100" width="13.5703125" style="68" customWidth="1"/>
    <col min="4101" max="4101" width="18.85546875" style="68" customWidth="1"/>
    <col min="4102" max="4102" width="15.85546875" style="68" customWidth="1"/>
    <col min="4103" max="4103" width="16.5703125" style="68" customWidth="1"/>
    <col min="4104" max="4104" width="14.28515625" style="68" customWidth="1"/>
    <col min="4105" max="4105" width="22.85546875" style="68" customWidth="1"/>
    <col min="4106" max="4106" width="14" style="68" customWidth="1"/>
    <col min="4107" max="4107" width="15.5703125" style="68" customWidth="1"/>
    <col min="4108" max="4352" width="9.140625" style="68"/>
    <col min="4353" max="4353" width="7.28515625" style="68" customWidth="1"/>
    <col min="4354" max="4354" width="24.42578125" style="68" customWidth="1"/>
    <col min="4355" max="4355" width="16.28515625" style="68" customWidth="1"/>
    <col min="4356" max="4356" width="13.5703125" style="68" customWidth="1"/>
    <col min="4357" max="4357" width="18.85546875" style="68" customWidth="1"/>
    <col min="4358" max="4358" width="15.85546875" style="68" customWidth="1"/>
    <col min="4359" max="4359" width="16.5703125" style="68" customWidth="1"/>
    <col min="4360" max="4360" width="14.28515625" style="68" customWidth="1"/>
    <col min="4361" max="4361" width="22.85546875" style="68" customWidth="1"/>
    <col min="4362" max="4362" width="14" style="68" customWidth="1"/>
    <col min="4363" max="4363" width="15.5703125" style="68" customWidth="1"/>
    <col min="4364" max="4608" width="9.140625" style="68"/>
    <col min="4609" max="4609" width="7.28515625" style="68" customWidth="1"/>
    <col min="4610" max="4610" width="24.42578125" style="68" customWidth="1"/>
    <col min="4611" max="4611" width="16.28515625" style="68" customWidth="1"/>
    <col min="4612" max="4612" width="13.5703125" style="68" customWidth="1"/>
    <col min="4613" max="4613" width="18.85546875" style="68" customWidth="1"/>
    <col min="4614" max="4614" width="15.85546875" style="68" customWidth="1"/>
    <col min="4615" max="4615" width="16.5703125" style="68" customWidth="1"/>
    <col min="4616" max="4616" width="14.28515625" style="68" customWidth="1"/>
    <col min="4617" max="4617" width="22.85546875" style="68" customWidth="1"/>
    <col min="4618" max="4618" width="14" style="68" customWidth="1"/>
    <col min="4619" max="4619" width="15.5703125" style="68" customWidth="1"/>
    <col min="4620" max="4864" width="9.140625" style="68"/>
    <col min="4865" max="4865" width="7.28515625" style="68" customWidth="1"/>
    <col min="4866" max="4866" width="24.42578125" style="68" customWidth="1"/>
    <col min="4867" max="4867" width="16.28515625" style="68" customWidth="1"/>
    <col min="4868" max="4868" width="13.5703125" style="68" customWidth="1"/>
    <col min="4869" max="4869" width="18.85546875" style="68" customWidth="1"/>
    <col min="4870" max="4870" width="15.85546875" style="68" customWidth="1"/>
    <col min="4871" max="4871" width="16.5703125" style="68" customWidth="1"/>
    <col min="4872" max="4872" width="14.28515625" style="68" customWidth="1"/>
    <col min="4873" max="4873" width="22.85546875" style="68" customWidth="1"/>
    <col min="4874" max="4874" width="14" style="68" customWidth="1"/>
    <col min="4875" max="4875" width="15.5703125" style="68" customWidth="1"/>
    <col min="4876" max="5120" width="9.140625" style="68"/>
    <col min="5121" max="5121" width="7.28515625" style="68" customWidth="1"/>
    <col min="5122" max="5122" width="24.42578125" style="68" customWidth="1"/>
    <col min="5123" max="5123" width="16.28515625" style="68" customWidth="1"/>
    <col min="5124" max="5124" width="13.5703125" style="68" customWidth="1"/>
    <col min="5125" max="5125" width="18.85546875" style="68" customWidth="1"/>
    <col min="5126" max="5126" width="15.85546875" style="68" customWidth="1"/>
    <col min="5127" max="5127" width="16.5703125" style="68" customWidth="1"/>
    <col min="5128" max="5128" width="14.28515625" style="68" customWidth="1"/>
    <col min="5129" max="5129" width="22.85546875" style="68" customWidth="1"/>
    <col min="5130" max="5130" width="14" style="68" customWidth="1"/>
    <col min="5131" max="5131" width="15.5703125" style="68" customWidth="1"/>
    <col min="5132" max="5376" width="9.140625" style="68"/>
    <col min="5377" max="5377" width="7.28515625" style="68" customWidth="1"/>
    <col min="5378" max="5378" width="24.42578125" style="68" customWidth="1"/>
    <col min="5379" max="5379" width="16.28515625" style="68" customWidth="1"/>
    <col min="5380" max="5380" width="13.5703125" style="68" customWidth="1"/>
    <col min="5381" max="5381" width="18.85546875" style="68" customWidth="1"/>
    <col min="5382" max="5382" width="15.85546875" style="68" customWidth="1"/>
    <col min="5383" max="5383" width="16.5703125" style="68" customWidth="1"/>
    <col min="5384" max="5384" width="14.28515625" style="68" customWidth="1"/>
    <col min="5385" max="5385" width="22.85546875" style="68" customWidth="1"/>
    <col min="5386" max="5386" width="14" style="68" customWidth="1"/>
    <col min="5387" max="5387" width="15.5703125" style="68" customWidth="1"/>
    <col min="5388" max="5632" width="9.140625" style="68"/>
    <col min="5633" max="5633" width="7.28515625" style="68" customWidth="1"/>
    <col min="5634" max="5634" width="24.42578125" style="68" customWidth="1"/>
    <col min="5635" max="5635" width="16.28515625" style="68" customWidth="1"/>
    <col min="5636" max="5636" width="13.5703125" style="68" customWidth="1"/>
    <col min="5637" max="5637" width="18.85546875" style="68" customWidth="1"/>
    <col min="5638" max="5638" width="15.85546875" style="68" customWidth="1"/>
    <col min="5639" max="5639" width="16.5703125" style="68" customWidth="1"/>
    <col min="5640" max="5640" width="14.28515625" style="68" customWidth="1"/>
    <col min="5641" max="5641" width="22.85546875" style="68" customWidth="1"/>
    <col min="5642" max="5642" width="14" style="68" customWidth="1"/>
    <col min="5643" max="5643" width="15.5703125" style="68" customWidth="1"/>
    <col min="5644" max="5888" width="9.140625" style="68"/>
    <col min="5889" max="5889" width="7.28515625" style="68" customWidth="1"/>
    <col min="5890" max="5890" width="24.42578125" style="68" customWidth="1"/>
    <col min="5891" max="5891" width="16.28515625" style="68" customWidth="1"/>
    <col min="5892" max="5892" width="13.5703125" style="68" customWidth="1"/>
    <col min="5893" max="5893" width="18.85546875" style="68" customWidth="1"/>
    <col min="5894" max="5894" width="15.85546875" style="68" customWidth="1"/>
    <col min="5895" max="5895" width="16.5703125" style="68" customWidth="1"/>
    <col min="5896" max="5896" width="14.28515625" style="68" customWidth="1"/>
    <col min="5897" max="5897" width="22.85546875" style="68" customWidth="1"/>
    <col min="5898" max="5898" width="14" style="68" customWidth="1"/>
    <col min="5899" max="5899" width="15.5703125" style="68" customWidth="1"/>
    <col min="5900" max="6144" width="9.140625" style="68"/>
    <col min="6145" max="6145" width="7.28515625" style="68" customWidth="1"/>
    <col min="6146" max="6146" width="24.42578125" style="68" customWidth="1"/>
    <col min="6147" max="6147" width="16.28515625" style="68" customWidth="1"/>
    <col min="6148" max="6148" width="13.5703125" style="68" customWidth="1"/>
    <col min="6149" max="6149" width="18.85546875" style="68" customWidth="1"/>
    <col min="6150" max="6150" width="15.85546875" style="68" customWidth="1"/>
    <col min="6151" max="6151" width="16.5703125" style="68" customWidth="1"/>
    <col min="6152" max="6152" width="14.28515625" style="68" customWidth="1"/>
    <col min="6153" max="6153" width="22.85546875" style="68" customWidth="1"/>
    <col min="6154" max="6154" width="14" style="68" customWidth="1"/>
    <col min="6155" max="6155" width="15.5703125" style="68" customWidth="1"/>
    <col min="6156" max="6400" width="9.140625" style="68"/>
    <col min="6401" max="6401" width="7.28515625" style="68" customWidth="1"/>
    <col min="6402" max="6402" width="24.42578125" style="68" customWidth="1"/>
    <col min="6403" max="6403" width="16.28515625" style="68" customWidth="1"/>
    <col min="6404" max="6404" width="13.5703125" style="68" customWidth="1"/>
    <col min="6405" max="6405" width="18.85546875" style="68" customWidth="1"/>
    <col min="6406" max="6406" width="15.85546875" style="68" customWidth="1"/>
    <col min="6407" max="6407" width="16.5703125" style="68" customWidth="1"/>
    <col min="6408" max="6408" width="14.28515625" style="68" customWidth="1"/>
    <col min="6409" max="6409" width="22.85546875" style="68" customWidth="1"/>
    <col min="6410" max="6410" width="14" style="68" customWidth="1"/>
    <col min="6411" max="6411" width="15.5703125" style="68" customWidth="1"/>
    <col min="6412" max="6656" width="9.140625" style="68"/>
    <col min="6657" max="6657" width="7.28515625" style="68" customWidth="1"/>
    <col min="6658" max="6658" width="24.42578125" style="68" customWidth="1"/>
    <col min="6659" max="6659" width="16.28515625" style="68" customWidth="1"/>
    <col min="6660" max="6660" width="13.5703125" style="68" customWidth="1"/>
    <col min="6661" max="6661" width="18.85546875" style="68" customWidth="1"/>
    <col min="6662" max="6662" width="15.85546875" style="68" customWidth="1"/>
    <col min="6663" max="6663" width="16.5703125" style="68" customWidth="1"/>
    <col min="6664" max="6664" width="14.28515625" style="68" customWidth="1"/>
    <col min="6665" max="6665" width="22.85546875" style="68" customWidth="1"/>
    <col min="6666" max="6666" width="14" style="68" customWidth="1"/>
    <col min="6667" max="6667" width="15.5703125" style="68" customWidth="1"/>
    <col min="6668" max="6912" width="9.140625" style="68"/>
    <col min="6913" max="6913" width="7.28515625" style="68" customWidth="1"/>
    <col min="6914" max="6914" width="24.42578125" style="68" customWidth="1"/>
    <col min="6915" max="6915" width="16.28515625" style="68" customWidth="1"/>
    <col min="6916" max="6916" width="13.5703125" style="68" customWidth="1"/>
    <col min="6917" max="6917" width="18.85546875" style="68" customWidth="1"/>
    <col min="6918" max="6918" width="15.85546875" style="68" customWidth="1"/>
    <col min="6919" max="6919" width="16.5703125" style="68" customWidth="1"/>
    <col min="6920" max="6920" width="14.28515625" style="68" customWidth="1"/>
    <col min="6921" max="6921" width="22.85546875" style="68" customWidth="1"/>
    <col min="6922" max="6922" width="14" style="68" customWidth="1"/>
    <col min="6923" max="6923" width="15.5703125" style="68" customWidth="1"/>
    <col min="6924" max="7168" width="9.140625" style="68"/>
    <col min="7169" max="7169" width="7.28515625" style="68" customWidth="1"/>
    <col min="7170" max="7170" width="24.42578125" style="68" customWidth="1"/>
    <col min="7171" max="7171" width="16.28515625" style="68" customWidth="1"/>
    <col min="7172" max="7172" width="13.5703125" style="68" customWidth="1"/>
    <col min="7173" max="7173" width="18.85546875" style="68" customWidth="1"/>
    <col min="7174" max="7174" width="15.85546875" style="68" customWidth="1"/>
    <col min="7175" max="7175" width="16.5703125" style="68" customWidth="1"/>
    <col min="7176" max="7176" width="14.28515625" style="68" customWidth="1"/>
    <col min="7177" max="7177" width="22.85546875" style="68" customWidth="1"/>
    <col min="7178" max="7178" width="14" style="68" customWidth="1"/>
    <col min="7179" max="7179" width="15.5703125" style="68" customWidth="1"/>
    <col min="7180" max="7424" width="9.140625" style="68"/>
    <col min="7425" max="7425" width="7.28515625" style="68" customWidth="1"/>
    <col min="7426" max="7426" width="24.42578125" style="68" customWidth="1"/>
    <col min="7427" max="7427" width="16.28515625" style="68" customWidth="1"/>
    <col min="7428" max="7428" width="13.5703125" style="68" customWidth="1"/>
    <col min="7429" max="7429" width="18.85546875" style="68" customWidth="1"/>
    <col min="7430" max="7430" width="15.85546875" style="68" customWidth="1"/>
    <col min="7431" max="7431" width="16.5703125" style="68" customWidth="1"/>
    <col min="7432" max="7432" width="14.28515625" style="68" customWidth="1"/>
    <col min="7433" max="7433" width="22.85546875" style="68" customWidth="1"/>
    <col min="7434" max="7434" width="14" style="68" customWidth="1"/>
    <col min="7435" max="7435" width="15.5703125" style="68" customWidth="1"/>
    <col min="7436" max="7680" width="9.140625" style="68"/>
    <col min="7681" max="7681" width="7.28515625" style="68" customWidth="1"/>
    <col min="7682" max="7682" width="24.42578125" style="68" customWidth="1"/>
    <col min="7683" max="7683" width="16.28515625" style="68" customWidth="1"/>
    <col min="7684" max="7684" width="13.5703125" style="68" customWidth="1"/>
    <col min="7685" max="7685" width="18.85546875" style="68" customWidth="1"/>
    <col min="7686" max="7686" width="15.85546875" style="68" customWidth="1"/>
    <col min="7687" max="7687" width="16.5703125" style="68" customWidth="1"/>
    <col min="7688" max="7688" width="14.28515625" style="68" customWidth="1"/>
    <col min="7689" max="7689" width="22.85546875" style="68" customWidth="1"/>
    <col min="7690" max="7690" width="14" style="68" customWidth="1"/>
    <col min="7691" max="7691" width="15.5703125" style="68" customWidth="1"/>
    <col min="7692" max="7936" width="9.140625" style="68"/>
    <col min="7937" max="7937" width="7.28515625" style="68" customWidth="1"/>
    <col min="7938" max="7938" width="24.42578125" style="68" customWidth="1"/>
    <col min="7939" max="7939" width="16.28515625" style="68" customWidth="1"/>
    <col min="7940" max="7940" width="13.5703125" style="68" customWidth="1"/>
    <col min="7941" max="7941" width="18.85546875" style="68" customWidth="1"/>
    <col min="7942" max="7942" width="15.85546875" style="68" customWidth="1"/>
    <col min="7943" max="7943" width="16.5703125" style="68" customWidth="1"/>
    <col min="7944" max="7944" width="14.28515625" style="68" customWidth="1"/>
    <col min="7945" max="7945" width="22.85546875" style="68" customWidth="1"/>
    <col min="7946" max="7946" width="14" style="68" customWidth="1"/>
    <col min="7947" max="7947" width="15.5703125" style="68" customWidth="1"/>
    <col min="7948" max="8192" width="9.140625" style="68"/>
    <col min="8193" max="8193" width="7.28515625" style="68" customWidth="1"/>
    <col min="8194" max="8194" width="24.42578125" style="68" customWidth="1"/>
    <col min="8195" max="8195" width="16.28515625" style="68" customWidth="1"/>
    <col min="8196" max="8196" width="13.5703125" style="68" customWidth="1"/>
    <col min="8197" max="8197" width="18.85546875" style="68" customWidth="1"/>
    <col min="8198" max="8198" width="15.85546875" style="68" customWidth="1"/>
    <col min="8199" max="8199" width="16.5703125" style="68" customWidth="1"/>
    <col min="8200" max="8200" width="14.28515625" style="68" customWidth="1"/>
    <col min="8201" max="8201" width="22.85546875" style="68" customWidth="1"/>
    <col min="8202" max="8202" width="14" style="68" customWidth="1"/>
    <col min="8203" max="8203" width="15.5703125" style="68" customWidth="1"/>
    <col min="8204" max="8448" width="9.140625" style="68"/>
    <col min="8449" max="8449" width="7.28515625" style="68" customWidth="1"/>
    <col min="8450" max="8450" width="24.42578125" style="68" customWidth="1"/>
    <col min="8451" max="8451" width="16.28515625" style="68" customWidth="1"/>
    <col min="8452" max="8452" width="13.5703125" style="68" customWidth="1"/>
    <col min="8453" max="8453" width="18.85546875" style="68" customWidth="1"/>
    <col min="8454" max="8454" width="15.85546875" style="68" customWidth="1"/>
    <col min="8455" max="8455" width="16.5703125" style="68" customWidth="1"/>
    <col min="8456" max="8456" width="14.28515625" style="68" customWidth="1"/>
    <col min="8457" max="8457" width="22.85546875" style="68" customWidth="1"/>
    <col min="8458" max="8458" width="14" style="68" customWidth="1"/>
    <col min="8459" max="8459" width="15.5703125" style="68" customWidth="1"/>
    <col min="8460" max="8704" width="9.140625" style="68"/>
    <col min="8705" max="8705" width="7.28515625" style="68" customWidth="1"/>
    <col min="8706" max="8706" width="24.42578125" style="68" customWidth="1"/>
    <col min="8707" max="8707" width="16.28515625" style="68" customWidth="1"/>
    <col min="8708" max="8708" width="13.5703125" style="68" customWidth="1"/>
    <col min="8709" max="8709" width="18.85546875" style="68" customWidth="1"/>
    <col min="8710" max="8710" width="15.85546875" style="68" customWidth="1"/>
    <col min="8711" max="8711" width="16.5703125" style="68" customWidth="1"/>
    <col min="8712" max="8712" width="14.28515625" style="68" customWidth="1"/>
    <col min="8713" max="8713" width="22.85546875" style="68" customWidth="1"/>
    <col min="8714" max="8714" width="14" style="68" customWidth="1"/>
    <col min="8715" max="8715" width="15.5703125" style="68" customWidth="1"/>
    <col min="8716" max="8960" width="9.140625" style="68"/>
    <col min="8961" max="8961" width="7.28515625" style="68" customWidth="1"/>
    <col min="8962" max="8962" width="24.42578125" style="68" customWidth="1"/>
    <col min="8963" max="8963" width="16.28515625" style="68" customWidth="1"/>
    <col min="8964" max="8964" width="13.5703125" style="68" customWidth="1"/>
    <col min="8965" max="8965" width="18.85546875" style="68" customWidth="1"/>
    <col min="8966" max="8966" width="15.85546875" style="68" customWidth="1"/>
    <col min="8967" max="8967" width="16.5703125" style="68" customWidth="1"/>
    <col min="8968" max="8968" width="14.28515625" style="68" customWidth="1"/>
    <col min="8969" max="8969" width="22.85546875" style="68" customWidth="1"/>
    <col min="8970" max="8970" width="14" style="68" customWidth="1"/>
    <col min="8971" max="8971" width="15.5703125" style="68" customWidth="1"/>
    <col min="8972" max="9216" width="9.140625" style="68"/>
    <col min="9217" max="9217" width="7.28515625" style="68" customWidth="1"/>
    <col min="9218" max="9218" width="24.42578125" style="68" customWidth="1"/>
    <col min="9219" max="9219" width="16.28515625" style="68" customWidth="1"/>
    <col min="9220" max="9220" width="13.5703125" style="68" customWidth="1"/>
    <col min="9221" max="9221" width="18.85546875" style="68" customWidth="1"/>
    <col min="9222" max="9222" width="15.85546875" style="68" customWidth="1"/>
    <col min="9223" max="9223" width="16.5703125" style="68" customWidth="1"/>
    <col min="9224" max="9224" width="14.28515625" style="68" customWidth="1"/>
    <col min="9225" max="9225" width="22.85546875" style="68" customWidth="1"/>
    <col min="9226" max="9226" width="14" style="68" customWidth="1"/>
    <col min="9227" max="9227" width="15.5703125" style="68" customWidth="1"/>
    <col min="9228" max="9472" width="9.140625" style="68"/>
    <col min="9473" max="9473" width="7.28515625" style="68" customWidth="1"/>
    <col min="9474" max="9474" width="24.42578125" style="68" customWidth="1"/>
    <col min="9475" max="9475" width="16.28515625" style="68" customWidth="1"/>
    <col min="9476" max="9476" width="13.5703125" style="68" customWidth="1"/>
    <col min="9477" max="9477" width="18.85546875" style="68" customWidth="1"/>
    <col min="9478" max="9478" width="15.85546875" style="68" customWidth="1"/>
    <col min="9479" max="9479" width="16.5703125" style="68" customWidth="1"/>
    <col min="9480" max="9480" width="14.28515625" style="68" customWidth="1"/>
    <col min="9481" max="9481" width="22.85546875" style="68" customWidth="1"/>
    <col min="9482" max="9482" width="14" style="68" customWidth="1"/>
    <col min="9483" max="9483" width="15.5703125" style="68" customWidth="1"/>
    <col min="9484" max="9728" width="9.140625" style="68"/>
    <col min="9729" max="9729" width="7.28515625" style="68" customWidth="1"/>
    <col min="9730" max="9730" width="24.42578125" style="68" customWidth="1"/>
    <col min="9731" max="9731" width="16.28515625" style="68" customWidth="1"/>
    <col min="9732" max="9732" width="13.5703125" style="68" customWidth="1"/>
    <col min="9733" max="9733" width="18.85546875" style="68" customWidth="1"/>
    <col min="9734" max="9734" width="15.85546875" style="68" customWidth="1"/>
    <col min="9735" max="9735" width="16.5703125" style="68" customWidth="1"/>
    <col min="9736" max="9736" width="14.28515625" style="68" customWidth="1"/>
    <col min="9737" max="9737" width="22.85546875" style="68" customWidth="1"/>
    <col min="9738" max="9738" width="14" style="68" customWidth="1"/>
    <col min="9739" max="9739" width="15.5703125" style="68" customWidth="1"/>
    <col min="9740" max="9984" width="9.140625" style="68"/>
    <col min="9985" max="9985" width="7.28515625" style="68" customWidth="1"/>
    <col min="9986" max="9986" width="24.42578125" style="68" customWidth="1"/>
    <col min="9987" max="9987" width="16.28515625" style="68" customWidth="1"/>
    <col min="9988" max="9988" width="13.5703125" style="68" customWidth="1"/>
    <col min="9989" max="9989" width="18.85546875" style="68" customWidth="1"/>
    <col min="9990" max="9990" width="15.85546875" style="68" customWidth="1"/>
    <col min="9991" max="9991" width="16.5703125" style="68" customWidth="1"/>
    <col min="9992" max="9992" width="14.28515625" style="68" customWidth="1"/>
    <col min="9993" max="9993" width="22.85546875" style="68" customWidth="1"/>
    <col min="9994" max="9994" width="14" style="68" customWidth="1"/>
    <col min="9995" max="9995" width="15.5703125" style="68" customWidth="1"/>
    <col min="9996" max="10240" width="9.140625" style="68"/>
    <col min="10241" max="10241" width="7.28515625" style="68" customWidth="1"/>
    <col min="10242" max="10242" width="24.42578125" style="68" customWidth="1"/>
    <col min="10243" max="10243" width="16.28515625" style="68" customWidth="1"/>
    <col min="10244" max="10244" width="13.5703125" style="68" customWidth="1"/>
    <col min="10245" max="10245" width="18.85546875" style="68" customWidth="1"/>
    <col min="10246" max="10246" width="15.85546875" style="68" customWidth="1"/>
    <col min="10247" max="10247" width="16.5703125" style="68" customWidth="1"/>
    <col min="10248" max="10248" width="14.28515625" style="68" customWidth="1"/>
    <col min="10249" max="10249" width="22.85546875" style="68" customWidth="1"/>
    <col min="10250" max="10250" width="14" style="68" customWidth="1"/>
    <col min="10251" max="10251" width="15.5703125" style="68" customWidth="1"/>
    <col min="10252" max="10496" width="9.140625" style="68"/>
    <col min="10497" max="10497" width="7.28515625" style="68" customWidth="1"/>
    <col min="10498" max="10498" width="24.42578125" style="68" customWidth="1"/>
    <col min="10499" max="10499" width="16.28515625" style="68" customWidth="1"/>
    <col min="10500" max="10500" width="13.5703125" style="68" customWidth="1"/>
    <col min="10501" max="10501" width="18.85546875" style="68" customWidth="1"/>
    <col min="10502" max="10502" width="15.85546875" style="68" customWidth="1"/>
    <col min="10503" max="10503" width="16.5703125" style="68" customWidth="1"/>
    <col min="10504" max="10504" width="14.28515625" style="68" customWidth="1"/>
    <col min="10505" max="10505" width="22.85546875" style="68" customWidth="1"/>
    <col min="10506" max="10506" width="14" style="68" customWidth="1"/>
    <col min="10507" max="10507" width="15.5703125" style="68" customWidth="1"/>
    <col min="10508" max="10752" width="9.140625" style="68"/>
    <col min="10753" max="10753" width="7.28515625" style="68" customWidth="1"/>
    <col min="10754" max="10754" width="24.42578125" style="68" customWidth="1"/>
    <col min="10755" max="10755" width="16.28515625" style="68" customWidth="1"/>
    <col min="10756" max="10756" width="13.5703125" style="68" customWidth="1"/>
    <col min="10757" max="10757" width="18.85546875" style="68" customWidth="1"/>
    <col min="10758" max="10758" width="15.85546875" style="68" customWidth="1"/>
    <col min="10759" max="10759" width="16.5703125" style="68" customWidth="1"/>
    <col min="10760" max="10760" width="14.28515625" style="68" customWidth="1"/>
    <col min="10761" max="10761" width="22.85546875" style="68" customWidth="1"/>
    <col min="10762" max="10762" width="14" style="68" customWidth="1"/>
    <col min="10763" max="10763" width="15.5703125" style="68" customWidth="1"/>
    <col min="10764" max="11008" width="9.140625" style="68"/>
    <col min="11009" max="11009" width="7.28515625" style="68" customWidth="1"/>
    <col min="11010" max="11010" width="24.42578125" style="68" customWidth="1"/>
    <col min="11011" max="11011" width="16.28515625" style="68" customWidth="1"/>
    <col min="11012" max="11012" width="13.5703125" style="68" customWidth="1"/>
    <col min="11013" max="11013" width="18.85546875" style="68" customWidth="1"/>
    <col min="11014" max="11014" width="15.85546875" style="68" customWidth="1"/>
    <col min="11015" max="11015" width="16.5703125" style="68" customWidth="1"/>
    <col min="11016" max="11016" width="14.28515625" style="68" customWidth="1"/>
    <col min="11017" max="11017" width="22.85546875" style="68" customWidth="1"/>
    <col min="11018" max="11018" width="14" style="68" customWidth="1"/>
    <col min="11019" max="11019" width="15.5703125" style="68" customWidth="1"/>
    <col min="11020" max="11264" width="9.140625" style="68"/>
    <col min="11265" max="11265" width="7.28515625" style="68" customWidth="1"/>
    <col min="11266" max="11266" width="24.42578125" style="68" customWidth="1"/>
    <col min="11267" max="11267" width="16.28515625" style="68" customWidth="1"/>
    <col min="11268" max="11268" width="13.5703125" style="68" customWidth="1"/>
    <col min="11269" max="11269" width="18.85546875" style="68" customWidth="1"/>
    <col min="11270" max="11270" width="15.85546875" style="68" customWidth="1"/>
    <col min="11271" max="11271" width="16.5703125" style="68" customWidth="1"/>
    <col min="11272" max="11272" width="14.28515625" style="68" customWidth="1"/>
    <col min="11273" max="11273" width="22.85546875" style="68" customWidth="1"/>
    <col min="11274" max="11274" width="14" style="68" customWidth="1"/>
    <col min="11275" max="11275" width="15.5703125" style="68" customWidth="1"/>
    <col min="11276" max="11520" width="9.140625" style="68"/>
    <col min="11521" max="11521" width="7.28515625" style="68" customWidth="1"/>
    <col min="11522" max="11522" width="24.42578125" style="68" customWidth="1"/>
    <col min="11523" max="11523" width="16.28515625" style="68" customWidth="1"/>
    <col min="11524" max="11524" width="13.5703125" style="68" customWidth="1"/>
    <col min="11525" max="11525" width="18.85546875" style="68" customWidth="1"/>
    <col min="11526" max="11526" width="15.85546875" style="68" customWidth="1"/>
    <col min="11527" max="11527" width="16.5703125" style="68" customWidth="1"/>
    <col min="11528" max="11528" width="14.28515625" style="68" customWidth="1"/>
    <col min="11529" max="11529" width="22.85546875" style="68" customWidth="1"/>
    <col min="11530" max="11530" width="14" style="68" customWidth="1"/>
    <col min="11531" max="11531" width="15.5703125" style="68" customWidth="1"/>
    <col min="11532" max="11776" width="9.140625" style="68"/>
    <col min="11777" max="11777" width="7.28515625" style="68" customWidth="1"/>
    <col min="11778" max="11778" width="24.42578125" style="68" customWidth="1"/>
    <col min="11779" max="11779" width="16.28515625" style="68" customWidth="1"/>
    <col min="11780" max="11780" width="13.5703125" style="68" customWidth="1"/>
    <col min="11781" max="11781" width="18.85546875" style="68" customWidth="1"/>
    <col min="11782" max="11782" width="15.85546875" style="68" customWidth="1"/>
    <col min="11783" max="11783" width="16.5703125" style="68" customWidth="1"/>
    <col min="11784" max="11784" width="14.28515625" style="68" customWidth="1"/>
    <col min="11785" max="11785" width="22.85546875" style="68" customWidth="1"/>
    <col min="11786" max="11786" width="14" style="68" customWidth="1"/>
    <col min="11787" max="11787" width="15.5703125" style="68" customWidth="1"/>
    <col min="11788" max="12032" width="9.140625" style="68"/>
    <col min="12033" max="12033" width="7.28515625" style="68" customWidth="1"/>
    <col min="12034" max="12034" width="24.42578125" style="68" customWidth="1"/>
    <col min="12035" max="12035" width="16.28515625" style="68" customWidth="1"/>
    <col min="12036" max="12036" width="13.5703125" style="68" customWidth="1"/>
    <col min="12037" max="12037" width="18.85546875" style="68" customWidth="1"/>
    <col min="12038" max="12038" width="15.85546875" style="68" customWidth="1"/>
    <col min="12039" max="12039" width="16.5703125" style="68" customWidth="1"/>
    <col min="12040" max="12040" width="14.28515625" style="68" customWidth="1"/>
    <col min="12041" max="12041" width="22.85546875" style="68" customWidth="1"/>
    <col min="12042" max="12042" width="14" style="68" customWidth="1"/>
    <col min="12043" max="12043" width="15.5703125" style="68" customWidth="1"/>
    <col min="12044" max="12288" width="9.140625" style="68"/>
    <col min="12289" max="12289" width="7.28515625" style="68" customWidth="1"/>
    <col min="12290" max="12290" width="24.42578125" style="68" customWidth="1"/>
    <col min="12291" max="12291" width="16.28515625" style="68" customWidth="1"/>
    <col min="12292" max="12292" width="13.5703125" style="68" customWidth="1"/>
    <col min="12293" max="12293" width="18.85546875" style="68" customWidth="1"/>
    <col min="12294" max="12294" width="15.85546875" style="68" customWidth="1"/>
    <col min="12295" max="12295" width="16.5703125" style="68" customWidth="1"/>
    <col min="12296" max="12296" width="14.28515625" style="68" customWidth="1"/>
    <col min="12297" max="12297" width="22.85546875" style="68" customWidth="1"/>
    <col min="12298" max="12298" width="14" style="68" customWidth="1"/>
    <col min="12299" max="12299" width="15.5703125" style="68" customWidth="1"/>
    <col min="12300" max="12544" width="9.140625" style="68"/>
    <col min="12545" max="12545" width="7.28515625" style="68" customWidth="1"/>
    <col min="12546" max="12546" width="24.42578125" style="68" customWidth="1"/>
    <col min="12547" max="12547" width="16.28515625" style="68" customWidth="1"/>
    <col min="12548" max="12548" width="13.5703125" style="68" customWidth="1"/>
    <col min="12549" max="12549" width="18.85546875" style="68" customWidth="1"/>
    <col min="12550" max="12550" width="15.85546875" style="68" customWidth="1"/>
    <col min="12551" max="12551" width="16.5703125" style="68" customWidth="1"/>
    <col min="12552" max="12552" width="14.28515625" style="68" customWidth="1"/>
    <col min="12553" max="12553" width="22.85546875" style="68" customWidth="1"/>
    <col min="12554" max="12554" width="14" style="68" customWidth="1"/>
    <col min="12555" max="12555" width="15.5703125" style="68" customWidth="1"/>
    <col min="12556" max="12800" width="9.140625" style="68"/>
    <col min="12801" max="12801" width="7.28515625" style="68" customWidth="1"/>
    <col min="12802" max="12802" width="24.42578125" style="68" customWidth="1"/>
    <col min="12803" max="12803" width="16.28515625" style="68" customWidth="1"/>
    <col min="12804" max="12804" width="13.5703125" style="68" customWidth="1"/>
    <col min="12805" max="12805" width="18.85546875" style="68" customWidth="1"/>
    <col min="12806" max="12806" width="15.85546875" style="68" customWidth="1"/>
    <col min="12807" max="12807" width="16.5703125" style="68" customWidth="1"/>
    <col min="12808" max="12808" width="14.28515625" style="68" customWidth="1"/>
    <col min="12809" max="12809" width="22.85546875" style="68" customWidth="1"/>
    <col min="12810" max="12810" width="14" style="68" customWidth="1"/>
    <col min="12811" max="12811" width="15.5703125" style="68" customWidth="1"/>
    <col min="12812" max="13056" width="9.140625" style="68"/>
    <col min="13057" max="13057" width="7.28515625" style="68" customWidth="1"/>
    <col min="13058" max="13058" width="24.42578125" style="68" customWidth="1"/>
    <col min="13059" max="13059" width="16.28515625" style="68" customWidth="1"/>
    <col min="13060" max="13060" width="13.5703125" style="68" customWidth="1"/>
    <col min="13061" max="13061" width="18.85546875" style="68" customWidth="1"/>
    <col min="13062" max="13062" width="15.85546875" style="68" customWidth="1"/>
    <col min="13063" max="13063" width="16.5703125" style="68" customWidth="1"/>
    <col min="13064" max="13064" width="14.28515625" style="68" customWidth="1"/>
    <col min="13065" max="13065" width="22.85546875" style="68" customWidth="1"/>
    <col min="13066" max="13066" width="14" style="68" customWidth="1"/>
    <col min="13067" max="13067" width="15.5703125" style="68" customWidth="1"/>
    <col min="13068" max="13312" width="9.140625" style="68"/>
    <col min="13313" max="13313" width="7.28515625" style="68" customWidth="1"/>
    <col min="13314" max="13314" width="24.42578125" style="68" customWidth="1"/>
    <col min="13315" max="13315" width="16.28515625" style="68" customWidth="1"/>
    <col min="13316" max="13316" width="13.5703125" style="68" customWidth="1"/>
    <col min="13317" max="13317" width="18.85546875" style="68" customWidth="1"/>
    <col min="13318" max="13318" width="15.85546875" style="68" customWidth="1"/>
    <col min="13319" max="13319" width="16.5703125" style="68" customWidth="1"/>
    <col min="13320" max="13320" width="14.28515625" style="68" customWidth="1"/>
    <col min="13321" max="13321" width="22.85546875" style="68" customWidth="1"/>
    <col min="13322" max="13322" width="14" style="68" customWidth="1"/>
    <col min="13323" max="13323" width="15.5703125" style="68" customWidth="1"/>
    <col min="13324" max="13568" width="9.140625" style="68"/>
    <col min="13569" max="13569" width="7.28515625" style="68" customWidth="1"/>
    <col min="13570" max="13570" width="24.42578125" style="68" customWidth="1"/>
    <col min="13571" max="13571" width="16.28515625" style="68" customWidth="1"/>
    <col min="13572" max="13572" width="13.5703125" style="68" customWidth="1"/>
    <col min="13573" max="13573" width="18.85546875" style="68" customWidth="1"/>
    <col min="13574" max="13574" width="15.85546875" style="68" customWidth="1"/>
    <col min="13575" max="13575" width="16.5703125" style="68" customWidth="1"/>
    <col min="13576" max="13576" width="14.28515625" style="68" customWidth="1"/>
    <col min="13577" max="13577" width="22.85546875" style="68" customWidth="1"/>
    <col min="13578" max="13578" width="14" style="68" customWidth="1"/>
    <col min="13579" max="13579" width="15.5703125" style="68" customWidth="1"/>
    <col min="13580" max="13824" width="9.140625" style="68"/>
    <col min="13825" max="13825" width="7.28515625" style="68" customWidth="1"/>
    <col min="13826" max="13826" width="24.42578125" style="68" customWidth="1"/>
    <col min="13827" max="13827" width="16.28515625" style="68" customWidth="1"/>
    <col min="13828" max="13828" width="13.5703125" style="68" customWidth="1"/>
    <col min="13829" max="13829" width="18.85546875" style="68" customWidth="1"/>
    <col min="13830" max="13830" width="15.85546875" style="68" customWidth="1"/>
    <col min="13831" max="13831" width="16.5703125" style="68" customWidth="1"/>
    <col min="13832" max="13832" width="14.28515625" style="68" customWidth="1"/>
    <col min="13833" max="13833" width="22.85546875" style="68" customWidth="1"/>
    <col min="13834" max="13834" width="14" style="68" customWidth="1"/>
    <col min="13835" max="13835" width="15.5703125" style="68" customWidth="1"/>
    <col min="13836" max="14080" width="9.140625" style="68"/>
    <col min="14081" max="14081" width="7.28515625" style="68" customWidth="1"/>
    <col min="14082" max="14082" width="24.42578125" style="68" customWidth="1"/>
    <col min="14083" max="14083" width="16.28515625" style="68" customWidth="1"/>
    <col min="14084" max="14084" width="13.5703125" style="68" customWidth="1"/>
    <col min="14085" max="14085" width="18.85546875" style="68" customWidth="1"/>
    <col min="14086" max="14086" width="15.85546875" style="68" customWidth="1"/>
    <col min="14087" max="14087" width="16.5703125" style="68" customWidth="1"/>
    <col min="14088" max="14088" width="14.28515625" style="68" customWidth="1"/>
    <col min="14089" max="14089" width="22.85546875" style="68" customWidth="1"/>
    <col min="14090" max="14090" width="14" style="68" customWidth="1"/>
    <col min="14091" max="14091" width="15.5703125" style="68" customWidth="1"/>
    <col min="14092" max="14336" width="9.140625" style="68"/>
    <col min="14337" max="14337" width="7.28515625" style="68" customWidth="1"/>
    <col min="14338" max="14338" width="24.42578125" style="68" customWidth="1"/>
    <col min="14339" max="14339" width="16.28515625" style="68" customWidth="1"/>
    <col min="14340" max="14340" width="13.5703125" style="68" customWidth="1"/>
    <col min="14341" max="14341" width="18.85546875" style="68" customWidth="1"/>
    <col min="14342" max="14342" width="15.85546875" style="68" customWidth="1"/>
    <col min="14343" max="14343" width="16.5703125" style="68" customWidth="1"/>
    <col min="14344" max="14344" width="14.28515625" style="68" customWidth="1"/>
    <col min="14345" max="14345" width="22.85546875" style="68" customWidth="1"/>
    <col min="14346" max="14346" width="14" style="68" customWidth="1"/>
    <col min="14347" max="14347" width="15.5703125" style="68" customWidth="1"/>
    <col min="14348" max="14592" width="9.140625" style="68"/>
    <col min="14593" max="14593" width="7.28515625" style="68" customWidth="1"/>
    <col min="14594" max="14594" width="24.42578125" style="68" customWidth="1"/>
    <col min="14595" max="14595" width="16.28515625" style="68" customWidth="1"/>
    <col min="14596" max="14596" width="13.5703125" style="68" customWidth="1"/>
    <col min="14597" max="14597" width="18.85546875" style="68" customWidth="1"/>
    <col min="14598" max="14598" width="15.85546875" style="68" customWidth="1"/>
    <col min="14599" max="14599" width="16.5703125" style="68" customWidth="1"/>
    <col min="14600" max="14600" width="14.28515625" style="68" customWidth="1"/>
    <col min="14601" max="14601" width="22.85546875" style="68" customWidth="1"/>
    <col min="14602" max="14602" width="14" style="68" customWidth="1"/>
    <col min="14603" max="14603" width="15.5703125" style="68" customWidth="1"/>
    <col min="14604" max="14848" width="9.140625" style="68"/>
    <col min="14849" max="14849" width="7.28515625" style="68" customWidth="1"/>
    <col min="14850" max="14850" width="24.42578125" style="68" customWidth="1"/>
    <col min="14851" max="14851" width="16.28515625" style="68" customWidth="1"/>
    <col min="14852" max="14852" width="13.5703125" style="68" customWidth="1"/>
    <col min="14853" max="14853" width="18.85546875" style="68" customWidth="1"/>
    <col min="14854" max="14854" width="15.85546875" style="68" customWidth="1"/>
    <col min="14855" max="14855" width="16.5703125" style="68" customWidth="1"/>
    <col min="14856" max="14856" width="14.28515625" style="68" customWidth="1"/>
    <col min="14857" max="14857" width="22.85546875" style="68" customWidth="1"/>
    <col min="14858" max="14858" width="14" style="68" customWidth="1"/>
    <col min="14859" max="14859" width="15.5703125" style="68" customWidth="1"/>
    <col min="14860" max="15104" width="9.140625" style="68"/>
    <col min="15105" max="15105" width="7.28515625" style="68" customWidth="1"/>
    <col min="15106" max="15106" width="24.42578125" style="68" customWidth="1"/>
    <col min="15107" max="15107" width="16.28515625" style="68" customWidth="1"/>
    <col min="15108" max="15108" width="13.5703125" style="68" customWidth="1"/>
    <col min="15109" max="15109" width="18.85546875" style="68" customWidth="1"/>
    <col min="15110" max="15110" width="15.85546875" style="68" customWidth="1"/>
    <col min="15111" max="15111" width="16.5703125" style="68" customWidth="1"/>
    <col min="15112" max="15112" width="14.28515625" style="68" customWidth="1"/>
    <col min="15113" max="15113" width="22.85546875" style="68" customWidth="1"/>
    <col min="15114" max="15114" width="14" style="68" customWidth="1"/>
    <col min="15115" max="15115" width="15.5703125" style="68" customWidth="1"/>
    <col min="15116" max="15360" width="9.140625" style="68"/>
    <col min="15361" max="15361" width="7.28515625" style="68" customWidth="1"/>
    <col min="15362" max="15362" width="24.42578125" style="68" customWidth="1"/>
    <col min="15363" max="15363" width="16.28515625" style="68" customWidth="1"/>
    <col min="15364" max="15364" width="13.5703125" style="68" customWidth="1"/>
    <col min="15365" max="15365" width="18.85546875" style="68" customWidth="1"/>
    <col min="15366" max="15366" width="15.85546875" style="68" customWidth="1"/>
    <col min="15367" max="15367" width="16.5703125" style="68" customWidth="1"/>
    <col min="15368" max="15368" width="14.28515625" style="68" customWidth="1"/>
    <col min="15369" max="15369" width="22.85546875" style="68" customWidth="1"/>
    <col min="15370" max="15370" width="14" style="68" customWidth="1"/>
    <col min="15371" max="15371" width="15.5703125" style="68" customWidth="1"/>
    <col min="15372" max="15616" width="9.140625" style="68"/>
    <col min="15617" max="15617" width="7.28515625" style="68" customWidth="1"/>
    <col min="15618" max="15618" width="24.42578125" style="68" customWidth="1"/>
    <col min="15619" max="15619" width="16.28515625" style="68" customWidth="1"/>
    <col min="15620" max="15620" width="13.5703125" style="68" customWidth="1"/>
    <col min="15621" max="15621" width="18.85546875" style="68" customWidth="1"/>
    <col min="15622" max="15622" width="15.85546875" style="68" customWidth="1"/>
    <col min="15623" max="15623" width="16.5703125" style="68" customWidth="1"/>
    <col min="15624" max="15624" width="14.28515625" style="68" customWidth="1"/>
    <col min="15625" max="15625" width="22.85546875" style="68" customWidth="1"/>
    <col min="15626" max="15626" width="14" style="68" customWidth="1"/>
    <col min="15627" max="15627" width="15.5703125" style="68" customWidth="1"/>
    <col min="15628" max="15872" width="9.140625" style="68"/>
    <col min="15873" max="15873" width="7.28515625" style="68" customWidth="1"/>
    <col min="15874" max="15874" width="24.42578125" style="68" customWidth="1"/>
    <col min="15875" max="15875" width="16.28515625" style="68" customWidth="1"/>
    <col min="15876" max="15876" width="13.5703125" style="68" customWidth="1"/>
    <col min="15877" max="15877" width="18.85546875" style="68" customWidth="1"/>
    <col min="15878" max="15878" width="15.85546875" style="68" customWidth="1"/>
    <col min="15879" max="15879" width="16.5703125" style="68" customWidth="1"/>
    <col min="15880" max="15880" width="14.28515625" style="68" customWidth="1"/>
    <col min="15881" max="15881" width="22.85546875" style="68" customWidth="1"/>
    <col min="15882" max="15882" width="14" style="68" customWidth="1"/>
    <col min="15883" max="15883" width="15.5703125" style="68" customWidth="1"/>
    <col min="15884" max="16128" width="9.140625" style="68"/>
    <col min="16129" max="16129" width="7.28515625" style="68" customWidth="1"/>
    <col min="16130" max="16130" width="24.42578125" style="68" customWidth="1"/>
    <col min="16131" max="16131" width="16.28515625" style="68" customWidth="1"/>
    <col min="16132" max="16132" width="13.5703125" style="68" customWidth="1"/>
    <col min="16133" max="16133" width="18.85546875" style="68" customWidth="1"/>
    <col min="16134" max="16134" width="15.85546875" style="68" customWidth="1"/>
    <col min="16135" max="16135" width="16.5703125" style="68" customWidth="1"/>
    <col min="16136" max="16136" width="14.28515625" style="68" customWidth="1"/>
    <col min="16137" max="16137" width="22.85546875" style="68" customWidth="1"/>
    <col min="16138" max="16138" width="14" style="68" customWidth="1"/>
    <col min="16139" max="16139" width="15.5703125" style="68" customWidth="1"/>
    <col min="16140" max="16384" width="9.140625" style="68"/>
  </cols>
  <sheetData>
    <row r="1" spans="1:16" ht="18.75" customHeight="1" x14ac:dyDescent="0.25">
      <c r="K1" s="69"/>
      <c r="L1" s="69"/>
      <c r="M1" s="144" t="s">
        <v>0</v>
      </c>
      <c r="N1" s="144"/>
      <c r="O1" s="144"/>
    </row>
    <row r="2" spans="1:16" ht="20.25" customHeight="1" x14ac:dyDescent="0.25">
      <c r="A2" s="70"/>
      <c r="B2" s="70"/>
      <c r="C2" s="70"/>
      <c r="D2" s="70"/>
      <c r="E2" s="70"/>
      <c r="F2" s="70"/>
      <c r="G2" s="70"/>
      <c r="H2" s="71"/>
      <c r="I2" s="71"/>
      <c r="K2" s="72"/>
      <c r="L2" s="72"/>
      <c r="M2" s="145" t="s">
        <v>1</v>
      </c>
      <c r="N2" s="145"/>
      <c r="O2" s="145"/>
      <c r="P2" s="145"/>
    </row>
    <row r="3" spans="1:16" ht="61.5" customHeight="1" x14ac:dyDescent="0.25">
      <c r="A3" s="70"/>
      <c r="B3" s="146" t="s">
        <v>197</v>
      </c>
      <c r="C3" s="147"/>
      <c r="D3" s="147"/>
      <c r="E3" s="147"/>
      <c r="F3" s="147"/>
      <c r="G3" s="147"/>
      <c r="H3" s="147"/>
      <c r="I3" s="147"/>
      <c r="J3" s="147"/>
      <c r="K3" s="70"/>
    </row>
    <row r="4" spans="1:16" ht="31.5" customHeight="1" x14ac:dyDescent="0.25">
      <c r="A4" s="148" t="s">
        <v>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6" ht="33" customHeight="1" x14ac:dyDescent="0.25">
      <c r="A5" s="149" t="s">
        <v>4</v>
      </c>
      <c r="B5" s="149" t="s">
        <v>5</v>
      </c>
      <c r="C5" s="150" t="s">
        <v>6</v>
      </c>
      <c r="D5" s="150"/>
      <c r="E5" s="150"/>
      <c r="F5" s="150" t="s">
        <v>7</v>
      </c>
      <c r="G5" s="150" t="s">
        <v>8</v>
      </c>
      <c r="H5" s="150"/>
      <c r="I5" s="150"/>
      <c r="J5" s="150"/>
      <c r="K5" s="151" t="s">
        <v>9</v>
      </c>
    </row>
    <row r="6" spans="1:16" ht="158.25" customHeight="1" x14ac:dyDescent="0.25">
      <c r="A6" s="149"/>
      <c r="B6" s="149"/>
      <c r="C6" s="73" t="s">
        <v>10</v>
      </c>
      <c r="D6" s="73" t="s">
        <v>11</v>
      </c>
      <c r="E6" s="73" t="s">
        <v>12</v>
      </c>
      <c r="F6" s="150"/>
      <c r="G6" s="74" t="s">
        <v>13</v>
      </c>
      <c r="H6" s="73" t="s">
        <v>14</v>
      </c>
      <c r="I6" s="73" t="s">
        <v>15</v>
      </c>
      <c r="J6" s="73" t="s">
        <v>14</v>
      </c>
      <c r="K6" s="151"/>
    </row>
    <row r="7" spans="1:16" ht="31.5" x14ac:dyDescent="0.25">
      <c r="A7" s="75" t="s">
        <v>198</v>
      </c>
      <c r="B7" s="76" t="s">
        <v>199</v>
      </c>
      <c r="C7" s="77"/>
      <c r="D7" s="78">
        <f>34.45+9.75</f>
        <v>44.2</v>
      </c>
      <c r="E7" s="79" t="s">
        <v>44</v>
      </c>
      <c r="F7" s="80">
        <f>SUM(C7,D7)</f>
        <v>44.2</v>
      </c>
      <c r="G7" s="81">
        <v>2210</v>
      </c>
      <c r="H7" s="77">
        <f>33-16.4</f>
        <v>16.600000000000001</v>
      </c>
      <c r="I7" s="82" t="s">
        <v>200</v>
      </c>
      <c r="J7" s="77">
        <f>41.6</f>
        <v>41.6</v>
      </c>
      <c r="K7" s="83"/>
    </row>
    <row r="8" spans="1:16" ht="47.25" x14ac:dyDescent="0.25">
      <c r="A8" s="75" t="s">
        <v>201</v>
      </c>
      <c r="B8" s="76" t="s">
        <v>16</v>
      </c>
      <c r="C8" s="77">
        <f>410.9+2.6</f>
        <v>413.5</v>
      </c>
      <c r="D8" s="78">
        <f>28.7+4.5+3.7</f>
        <v>36.900000000000006</v>
      </c>
      <c r="E8" s="79" t="s">
        <v>43</v>
      </c>
      <c r="F8" s="80">
        <f t="shared" ref="F8:F16" si="0">SUM(C8,D8)</f>
        <v>450.4</v>
      </c>
      <c r="G8" s="81">
        <v>2220</v>
      </c>
      <c r="H8" s="77">
        <f>317.2-115+7.7</f>
        <v>209.89999999999998</v>
      </c>
      <c r="I8" s="82" t="s">
        <v>202</v>
      </c>
      <c r="J8" s="77">
        <v>645.08000000000004</v>
      </c>
      <c r="K8" s="83"/>
    </row>
    <row r="9" spans="1:16" ht="31.5" x14ac:dyDescent="0.25">
      <c r="A9" s="75"/>
      <c r="B9" s="76"/>
      <c r="C9" s="77"/>
      <c r="D9" s="78">
        <v>1.63</v>
      </c>
      <c r="E9" s="79" t="s">
        <v>203</v>
      </c>
      <c r="F9" s="80">
        <f t="shared" si="0"/>
        <v>1.63</v>
      </c>
      <c r="G9" s="81">
        <v>2240</v>
      </c>
      <c r="H9" s="77">
        <f>83.9-29.8</f>
        <v>54.100000000000009</v>
      </c>
      <c r="I9" s="82"/>
      <c r="J9" s="77"/>
      <c r="K9" s="83"/>
    </row>
    <row r="10" spans="1:16" ht="15.75" x14ac:dyDescent="0.25">
      <c r="A10" s="75"/>
      <c r="B10" s="76"/>
      <c r="C10" s="77"/>
      <c r="D10" s="78">
        <f>6.25+5.55</f>
        <v>11.8</v>
      </c>
      <c r="E10" s="79" t="s">
        <v>204</v>
      </c>
      <c r="F10" s="80">
        <f t="shared" si="0"/>
        <v>11.8</v>
      </c>
      <c r="G10" s="81">
        <v>3110</v>
      </c>
      <c r="H10" s="77">
        <f>213.7-39.6</f>
        <v>174.1</v>
      </c>
      <c r="I10" s="82" t="s">
        <v>27</v>
      </c>
      <c r="J10" s="77">
        <f>36.9+32.01+0.1</f>
        <v>69.009999999999991</v>
      </c>
      <c r="K10" s="83"/>
    </row>
    <row r="11" spans="1:16" ht="15.75" x14ac:dyDescent="0.25">
      <c r="A11" s="75"/>
      <c r="B11" s="76"/>
      <c r="C11" s="77"/>
      <c r="D11" s="78">
        <f>40+376+60+30+51+153</f>
        <v>710</v>
      </c>
      <c r="E11" s="79" t="s">
        <v>205</v>
      </c>
      <c r="F11" s="80">
        <f t="shared" si="0"/>
        <v>710</v>
      </c>
      <c r="G11" s="81"/>
      <c r="H11" s="77"/>
      <c r="I11" s="82" t="s">
        <v>206</v>
      </c>
      <c r="J11" s="77">
        <v>2727.7</v>
      </c>
      <c r="K11" s="83"/>
    </row>
    <row r="12" spans="1:16" ht="31.5" x14ac:dyDescent="0.25">
      <c r="A12" s="75"/>
      <c r="B12" s="76"/>
      <c r="C12" s="77"/>
      <c r="D12" s="78">
        <f>2.11+0.16+0.33</f>
        <v>2.6</v>
      </c>
      <c r="E12" s="79" t="s">
        <v>207</v>
      </c>
      <c r="F12" s="80">
        <f t="shared" si="0"/>
        <v>2.6</v>
      </c>
      <c r="G12" s="81"/>
      <c r="H12" s="77"/>
      <c r="I12" s="82" t="s">
        <v>208</v>
      </c>
      <c r="J12" s="77">
        <v>54.1</v>
      </c>
      <c r="K12" s="83"/>
    </row>
    <row r="13" spans="1:16" ht="15.75" x14ac:dyDescent="0.25">
      <c r="A13" s="75"/>
      <c r="B13" s="76"/>
      <c r="C13" s="77"/>
      <c r="D13" s="78">
        <v>38.25</v>
      </c>
      <c r="E13" s="79" t="s">
        <v>142</v>
      </c>
      <c r="F13" s="80">
        <f t="shared" si="0"/>
        <v>38.25</v>
      </c>
      <c r="G13" s="81"/>
      <c r="H13" s="77"/>
      <c r="I13" s="82" t="s">
        <v>142</v>
      </c>
      <c r="J13" s="77">
        <f>38.25+45.6+0.3</f>
        <v>84.149999999999991</v>
      </c>
      <c r="K13" s="83"/>
    </row>
    <row r="14" spans="1:16" ht="15.75" x14ac:dyDescent="0.25">
      <c r="A14" s="75"/>
      <c r="B14" s="76"/>
      <c r="C14" s="77"/>
      <c r="D14" s="78">
        <v>5.5</v>
      </c>
      <c r="E14" s="79" t="s">
        <v>44</v>
      </c>
      <c r="F14" s="80">
        <f t="shared" si="0"/>
        <v>5.5</v>
      </c>
      <c r="G14" s="81"/>
      <c r="H14" s="77"/>
      <c r="I14" s="82" t="s">
        <v>209</v>
      </c>
      <c r="J14" s="77">
        <v>59.65</v>
      </c>
      <c r="K14" s="83"/>
    </row>
    <row r="15" spans="1:16" ht="31.5" x14ac:dyDescent="0.25">
      <c r="A15" s="75" t="s">
        <v>210</v>
      </c>
      <c r="B15" s="76" t="s">
        <v>211</v>
      </c>
      <c r="C15" s="77"/>
      <c r="D15" s="84">
        <v>177.5</v>
      </c>
      <c r="E15" s="79" t="s">
        <v>44</v>
      </c>
      <c r="F15" s="80">
        <f t="shared" si="0"/>
        <v>177.5</v>
      </c>
      <c r="G15" s="81"/>
      <c r="H15" s="77"/>
      <c r="I15" s="82" t="s">
        <v>212</v>
      </c>
      <c r="J15" s="77">
        <v>28.1</v>
      </c>
      <c r="K15" s="83"/>
    </row>
    <row r="16" spans="1:16" ht="31.5" x14ac:dyDescent="0.25">
      <c r="A16" s="75">
        <v>4</v>
      </c>
      <c r="B16" s="76" t="s">
        <v>213</v>
      </c>
      <c r="C16" s="77"/>
      <c r="D16" s="84">
        <v>6.3</v>
      </c>
      <c r="E16" s="79" t="s">
        <v>42</v>
      </c>
      <c r="F16" s="80">
        <f t="shared" si="0"/>
        <v>6.3</v>
      </c>
      <c r="G16" s="81"/>
      <c r="H16" s="77"/>
      <c r="I16" s="82"/>
      <c r="J16" s="77"/>
      <c r="K16" s="83"/>
    </row>
    <row r="17" spans="1:11" ht="47.25" x14ac:dyDescent="0.25">
      <c r="A17" s="75">
        <v>5</v>
      </c>
      <c r="B17" s="76" t="s">
        <v>214</v>
      </c>
      <c r="C17" s="77"/>
      <c r="D17" s="84">
        <v>32.01</v>
      </c>
      <c r="E17" s="79" t="s">
        <v>43</v>
      </c>
      <c r="F17" s="80">
        <f>SUM(C17,D17)</f>
        <v>32.01</v>
      </c>
      <c r="G17" s="85"/>
      <c r="H17" s="77"/>
      <c r="I17" s="79"/>
      <c r="J17" s="77"/>
      <c r="K17" s="83"/>
    </row>
    <row r="18" spans="1:11" ht="31.5" x14ac:dyDescent="0.25">
      <c r="A18" s="75">
        <v>6</v>
      </c>
      <c r="B18" s="76" t="s">
        <v>215</v>
      </c>
      <c r="C18" s="77"/>
      <c r="D18" s="84">
        <f>1.2+1.5+4+2+1.5+0.5+0.5+0.5+0.5+0.5+2.2+1.1+1.1+6.6+4.4</f>
        <v>28.099999999999994</v>
      </c>
      <c r="E18" s="79" t="s">
        <v>203</v>
      </c>
      <c r="F18" s="80">
        <f t="shared" ref="F18:F62" si="1">SUM(C18,D18)</f>
        <v>28.099999999999994</v>
      </c>
      <c r="G18" s="85"/>
      <c r="H18" s="77"/>
      <c r="I18" s="79"/>
      <c r="J18" s="77"/>
      <c r="K18" s="83"/>
    </row>
    <row r="19" spans="1:11" ht="15.75" x14ac:dyDescent="0.25">
      <c r="A19" s="75"/>
      <c r="B19" s="76"/>
      <c r="C19" s="77"/>
      <c r="D19" s="84">
        <f>4.8+9.6+7.2+6+2.4+2.4+7.2+1.2+1.2+3.6</f>
        <v>45.600000000000009</v>
      </c>
      <c r="E19" s="79" t="s">
        <v>142</v>
      </c>
      <c r="F19" s="80">
        <f t="shared" si="1"/>
        <v>45.600000000000009</v>
      </c>
      <c r="G19" s="85"/>
      <c r="H19" s="77"/>
      <c r="I19" s="79"/>
      <c r="J19" s="77"/>
      <c r="K19" s="83"/>
    </row>
    <row r="20" spans="1:11" ht="15.75" x14ac:dyDescent="0.25">
      <c r="A20" s="75"/>
      <c r="B20" s="76"/>
      <c r="C20" s="77"/>
      <c r="D20" s="84">
        <f>1.5+4</f>
        <v>5.5</v>
      </c>
      <c r="E20" s="79" t="s">
        <v>204</v>
      </c>
      <c r="F20" s="80">
        <f t="shared" si="1"/>
        <v>5.5</v>
      </c>
      <c r="G20" s="85"/>
      <c r="H20" s="77"/>
      <c r="I20" s="79"/>
      <c r="J20" s="77"/>
      <c r="K20" s="83"/>
    </row>
    <row r="21" spans="1:11" ht="15.75" x14ac:dyDescent="0.25">
      <c r="A21" s="75">
        <v>7</v>
      </c>
      <c r="B21" s="76" t="s">
        <v>216</v>
      </c>
      <c r="C21" s="77"/>
      <c r="D21" s="84">
        <v>84.5</v>
      </c>
      <c r="E21" s="79" t="s">
        <v>205</v>
      </c>
      <c r="F21" s="80">
        <f t="shared" si="1"/>
        <v>84.5</v>
      </c>
      <c r="G21" s="85"/>
      <c r="H21" s="77"/>
      <c r="I21" s="79"/>
      <c r="J21" s="77"/>
      <c r="K21" s="83"/>
    </row>
    <row r="22" spans="1:11" ht="15.75" x14ac:dyDescent="0.25">
      <c r="A22" s="75">
        <v>8</v>
      </c>
      <c r="B22" s="76" t="s">
        <v>217</v>
      </c>
      <c r="C22" s="77"/>
      <c r="D22" s="77">
        <v>13.5</v>
      </c>
      <c r="E22" s="79" t="s">
        <v>205</v>
      </c>
      <c r="F22" s="80">
        <f t="shared" si="1"/>
        <v>13.5</v>
      </c>
      <c r="G22" s="81"/>
      <c r="H22" s="77"/>
      <c r="I22" s="79"/>
      <c r="J22" s="77"/>
      <c r="K22" s="83"/>
    </row>
    <row r="23" spans="1:11" ht="31.5" x14ac:dyDescent="0.25">
      <c r="A23" s="85">
        <v>9</v>
      </c>
      <c r="B23" s="76" t="s">
        <v>218</v>
      </c>
      <c r="C23" s="77"/>
      <c r="D23" s="77">
        <f>43+119+69.58+15.02</f>
        <v>246.6</v>
      </c>
      <c r="E23" s="79" t="s">
        <v>44</v>
      </c>
      <c r="F23" s="80">
        <f t="shared" si="1"/>
        <v>246.6</v>
      </c>
      <c r="G23" s="81"/>
      <c r="H23" s="77"/>
      <c r="I23" s="79"/>
      <c r="J23" s="77"/>
      <c r="K23" s="83"/>
    </row>
    <row r="24" spans="1:11" ht="32.25" customHeight="1" x14ac:dyDescent="0.25">
      <c r="A24" s="85"/>
      <c r="B24" s="76"/>
      <c r="C24" s="77"/>
      <c r="D24" s="77">
        <f>4.34+0.4+10.69+46.74</f>
        <v>62.17</v>
      </c>
      <c r="E24" s="79" t="s">
        <v>207</v>
      </c>
      <c r="F24" s="80">
        <f t="shared" si="1"/>
        <v>62.17</v>
      </c>
      <c r="G24" s="81"/>
      <c r="H24" s="77"/>
      <c r="I24" s="79"/>
      <c r="J24" s="77"/>
      <c r="K24" s="83"/>
    </row>
    <row r="25" spans="1:11" ht="15" customHeight="1" x14ac:dyDescent="0.25">
      <c r="A25" s="85"/>
      <c r="B25" s="76"/>
      <c r="C25" s="77"/>
      <c r="D25" s="77">
        <f>27+27+27</f>
        <v>81</v>
      </c>
      <c r="E25" s="79" t="s">
        <v>205</v>
      </c>
      <c r="F25" s="80"/>
      <c r="G25" s="81"/>
      <c r="H25" s="77"/>
      <c r="I25" s="79"/>
      <c r="J25" s="77"/>
      <c r="K25" s="83"/>
    </row>
    <row r="26" spans="1:11" ht="31.5" x14ac:dyDescent="0.25">
      <c r="A26" s="75">
        <v>10</v>
      </c>
      <c r="B26" s="76" t="s">
        <v>219</v>
      </c>
      <c r="C26" s="77"/>
      <c r="D26" s="77">
        <v>5.4</v>
      </c>
      <c r="E26" s="79" t="s">
        <v>44</v>
      </c>
      <c r="F26" s="80">
        <f t="shared" si="1"/>
        <v>5.4</v>
      </c>
      <c r="G26" s="81"/>
      <c r="H26" s="77"/>
      <c r="I26" s="79"/>
      <c r="J26" s="77"/>
      <c r="K26" s="83"/>
    </row>
    <row r="27" spans="1:11" ht="15.75" x14ac:dyDescent="0.25">
      <c r="A27" s="75">
        <v>11</v>
      </c>
      <c r="B27" s="76" t="s">
        <v>220</v>
      </c>
      <c r="C27" s="77"/>
      <c r="D27" s="77">
        <f>7.79+724.69+307.71+242.31</f>
        <v>1282.5</v>
      </c>
      <c r="E27" s="79" t="s">
        <v>44</v>
      </c>
      <c r="F27" s="80">
        <f t="shared" si="1"/>
        <v>1282.5</v>
      </c>
      <c r="G27" s="81"/>
      <c r="H27" s="77"/>
      <c r="I27" s="79"/>
      <c r="J27" s="77"/>
      <c r="K27" s="83"/>
    </row>
    <row r="28" spans="1:11" ht="15.75" x14ac:dyDescent="0.25">
      <c r="A28" s="75"/>
      <c r="B28" s="76"/>
      <c r="C28" s="77"/>
      <c r="D28" s="77">
        <f>6.35+6.4+911.95</f>
        <v>924.7</v>
      </c>
      <c r="E28" s="79" t="s">
        <v>205</v>
      </c>
      <c r="F28" s="80"/>
      <c r="G28" s="81"/>
      <c r="H28" s="77"/>
      <c r="I28" s="79"/>
      <c r="J28" s="77"/>
      <c r="K28" s="83"/>
    </row>
    <row r="29" spans="1:11" ht="15.75" x14ac:dyDescent="0.25">
      <c r="A29" s="75">
        <v>12</v>
      </c>
      <c r="B29" s="76" t="s">
        <v>221</v>
      </c>
      <c r="C29" s="77"/>
      <c r="D29" s="77">
        <v>500</v>
      </c>
      <c r="E29" s="79" t="s">
        <v>44</v>
      </c>
      <c r="F29" s="80">
        <f t="shared" si="1"/>
        <v>500</v>
      </c>
      <c r="G29" s="81"/>
      <c r="H29" s="77"/>
      <c r="I29" s="79"/>
      <c r="J29" s="77"/>
      <c r="K29" s="83"/>
    </row>
    <row r="30" spans="1:11" ht="47.25" x14ac:dyDescent="0.25">
      <c r="A30" s="75">
        <v>13</v>
      </c>
      <c r="B30" s="76" t="s">
        <v>222</v>
      </c>
      <c r="C30" s="77"/>
      <c r="D30" s="77">
        <v>7.53</v>
      </c>
      <c r="E30" s="79" t="s">
        <v>44</v>
      </c>
      <c r="F30" s="80">
        <f t="shared" si="1"/>
        <v>7.53</v>
      </c>
      <c r="G30" s="81"/>
      <c r="H30" s="77"/>
      <c r="I30" s="79"/>
      <c r="J30" s="77"/>
      <c r="K30" s="83"/>
    </row>
    <row r="31" spans="1:11" ht="15.75" x14ac:dyDescent="0.25">
      <c r="A31" s="75">
        <v>14</v>
      </c>
      <c r="B31" s="76" t="s">
        <v>223</v>
      </c>
      <c r="C31" s="77"/>
      <c r="D31" s="77">
        <v>16</v>
      </c>
      <c r="E31" s="79" t="s">
        <v>44</v>
      </c>
      <c r="F31" s="80">
        <f t="shared" si="1"/>
        <v>16</v>
      </c>
      <c r="G31" s="81"/>
      <c r="H31" s="77"/>
      <c r="I31" s="79"/>
      <c r="J31" s="77"/>
      <c r="K31" s="83"/>
    </row>
    <row r="32" spans="1:11" ht="31.5" x14ac:dyDescent="0.25">
      <c r="A32" s="75">
        <v>15</v>
      </c>
      <c r="B32" s="76" t="s">
        <v>224</v>
      </c>
      <c r="C32" s="77"/>
      <c r="D32" s="77">
        <f>350+113.4+1</f>
        <v>464.4</v>
      </c>
      <c r="E32" s="79" t="s">
        <v>44</v>
      </c>
      <c r="F32" s="80">
        <f t="shared" si="1"/>
        <v>464.4</v>
      </c>
      <c r="G32" s="81"/>
      <c r="H32" s="77"/>
      <c r="I32" s="79"/>
      <c r="J32" s="77"/>
      <c r="K32" s="83"/>
    </row>
    <row r="33" spans="1:11" ht="15.75" x14ac:dyDescent="0.25">
      <c r="A33" s="75"/>
      <c r="B33" s="76"/>
      <c r="C33" s="77"/>
      <c r="D33" s="77">
        <v>0.3</v>
      </c>
      <c r="E33" s="79" t="s">
        <v>142</v>
      </c>
      <c r="F33" s="80">
        <f t="shared" si="1"/>
        <v>0.3</v>
      </c>
      <c r="G33" s="81"/>
      <c r="H33" s="77"/>
      <c r="I33" s="79"/>
      <c r="J33" s="77"/>
      <c r="K33" s="83"/>
    </row>
    <row r="34" spans="1:11" ht="15.75" x14ac:dyDescent="0.25">
      <c r="A34" s="75"/>
      <c r="B34" s="76"/>
      <c r="C34" s="77"/>
      <c r="D34" s="77">
        <v>0.1</v>
      </c>
      <c r="E34" s="79" t="s">
        <v>43</v>
      </c>
      <c r="F34" s="80">
        <f t="shared" si="1"/>
        <v>0.1</v>
      </c>
      <c r="G34" s="81"/>
      <c r="H34" s="77"/>
      <c r="I34" s="79"/>
      <c r="J34" s="77"/>
      <c r="K34" s="83"/>
    </row>
    <row r="35" spans="1:11" ht="31.5" x14ac:dyDescent="0.25">
      <c r="A35" s="75">
        <v>16</v>
      </c>
      <c r="B35" s="76" t="s">
        <v>225</v>
      </c>
      <c r="C35" s="77"/>
      <c r="D35" s="77">
        <f>45+13.85+40.45</f>
        <v>99.300000000000011</v>
      </c>
      <c r="E35" s="79" t="s">
        <v>44</v>
      </c>
      <c r="F35" s="80">
        <f t="shared" si="1"/>
        <v>99.300000000000011</v>
      </c>
      <c r="G35" s="81"/>
      <c r="H35" s="77"/>
      <c r="I35" s="79"/>
      <c r="J35" s="77"/>
      <c r="K35" s="83"/>
    </row>
    <row r="36" spans="1:11" ht="15.75" x14ac:dyDescent="0.25">
      <c r="A36" s="75"/>
      <c r="B36" s="76"/>
      <c r="C36" s="77"/>
      <c r="D36" s="77">
        <v>17.600000000000001</v>
      </c>
      <c r="E36" s="79" t="s">
        <v>226</v>
      </c>
      <c r="F36" s="80">
        <f t="shared" si="1"/>
        <v>17.600000000000001</v>
      </c>
      <c r="G36" s="81"/>
      <c r="H36" s="77"/>
      <c r="I36" s="79"/>
      <c r="J36" s="77"/>
      <c r="K36" s="83"/>
    </row>
    <row r="37" spans="1:11" ht="15.75" x14ac:dyDescent="0.25">
      <c r="A37" s="85">
        <v>17</v>
      </c>
      <c r="B37" s="79" t="s">
        <v>227</v>
      </c>
      <c r="C37" s="77"/>
      <c r="D37" s="77">
        <f>142.5+135</f>
        <v>277.5</v>
      </c>
      <c r="E37" s="79" t="s">
        <v>44</v>
      </c>
      <c r="F37" s="80">
        <f t="shared" si="1"/>
        <v>277.5</v>
      </c>
      <c r="G37" s="81"/>
      <c r="H37" s="77"/>
      <c r="I37" s="79"/>
      <c r="J37" s="77"/>
      <c r="K37" s="83"/>
    </row>
    <row r="38" spans="1:11" ht="31.5" x14ac:dyDescent="0.25">
      <c r="A38" s="85">
        <v>18</v>
      </c>
      <c r="B38" s="79" t="s">
        <v>228</v>
      </c>
      <c r="C38" s="77"/>
      <c r="D38" s="77">
        <v>15.1</v>
      </c>
      <c r="E38" s="79" t="s">
        <v>44</v>
      </c>
      <c r="F38" s="80">
        <f t="shared" si="1"/>
        <v>15.1</v>
      </c>
      <c r="G38" s="81"/>
      <c r="H38" s="77"/>
      <c r="I38" s="79"/>
      <c r="J38" s="77"/>
      <c r="K38" s="83"/>
    </row>
    <row r="39" spans="1:11" ht="31.5" x14ac:dyDescent="0.25">
      <c r="A39" s="75">
        <v>19</v>
      </c>
      <c r="B39" s="79" t="s">
        <v>229</v>
      </c>
      <c r="C39" s="77"/>
      <c r="D39" s="77">
        <f>5+6.2</f>
        <v>11.2</v>
      </c>
      <c r="E39" s="79" t="s">
        <v>44</v>
      </c>
      <c r="F39" s="80">
        <f t="shared" si="1"/>
        <v>11.2</v>
      </c>
      <c r="G39" s="81"/>
      <c r="H39" s="77"/>
      <c r="I39" s="79"/>
      <c r="J39" s="77"/>
      <c r="K39" s="83"/>
    </row>
    <row r="40" spans="1:11" ht="15.75" x14ac:dyDescent="0.25">
      <c r="A40" s="75">
        <v>20</v>
      </c>
      <c r="B40" s="79" t="s">
        <v>230</v>
      </c>
      <c r="C40" s="77"/>
      <c r="D40" s="77">
        <v>62.7</v>
      </c>
      <c r="E40" s="79" t="s">
        <v>205</v>
      </c>
      <c r="F40" s="80">
        <f t="shared" si="1"/>
        <v>62.7</v>
      </c>
      <c r="G40" s="81"/>
      <c r="H40" s="77"/>
      <c r="I40" s="79"/>
      <c r="J40" s="77"/>
      <c r="K40" s="83"/>
    </row>
    <row r="41" spans="1:11" ht="31.5" x14ac:dyDescent="0.25">
      <c r="A41" s="75">
        <v>21</v>
      </c>
      <c r="B41" s="79" t="s">
        <v>231</v>
      </c>
      <c r="C41" s="77"/>
      <c r="D41" s="77">
        <f>29.56+5.05+5.67+31.42</f>
        <v>71.7</v>
      </c>
      <c r="E41" s="79" t="s">
        <v>44</v>
      </c>
      <c r="F41" s="80">
        <f t="shared" si="1"/>
        <v>71.7</v>
      </c>
      <c r="G41" s="81"/>
      <c r="H41" s="77"/>
      <c r="I41" s="79"/>
      <c r="J41" s="77"/>
      <c r="K41" s="83"/>
    </row>
    <row r="42" spans="1:11" ht="47.25" x14ac:dyDescent="0.25">
      <c r="A42" s="75">
        <v>22</v>
      </c>
      <c r="B42" s="79" t="s">
        <v>232</v>
      </c>
      <c r="C42" s="77"/>
      <c r="D42" s="77">
        <v>10</v>
      </c>
      <c r="E42" s="79" t="s">
        <v>44</v>
      </c>
      <c r="F42" s="80">
        <f t="shared" si="1"/>
        <v>10</v>
      </c>
      <c r="G42" s="81"/>
      <c r="H42" s="77"/>
      <c r="I42" s="79"/>
      <c r="J42" s="77"/>
      <c r="K42" s="83"/>
    </row>
    <row r="43" spans="1:11" ht="31.5" x14ac:dyDescent="0.25">
      <c r="A43" s="75">
        <v>23</v>
      </c>
      <c r="B43" s="79" t="s">
        <v>233</v>
      </c>
      <c r="C43" s="77"/>
      <c r="D43" s="77">
        <v>6.9</v>
      </c>
      <c r="E43" s="79" t="s">
        <v>207</v>
      </c>
      <c r="F43" s="80">
        <f t="shared" si="1"/>
        <v>6.9</v>
      </c>
      <c r="G43" s="81"/>
      <c r="H43" s="77"/>
      <c r="I43" s="79"/>
      <c r="J43" s="77"/>
      <c r="K43" s="83"/>
    </row>
    <row r="44" spans="1:11" ht="31.5" x14ac:dyDescent="0.25">
      <c r="A44" s="75">
        <v>24</v>
      </c>
      <c r="B44" s="79" t="s">
        <v>234</v>
      </c>
      <c r="C44" s="77"/>
      <c r="D44" s="77">
        <v>156.61000000000001</v>
      </c>
      <c r="E44" s="79" t="s">
        <v>203</v>
      </c>
      <c r="F44" s="80">
        <f t="shared" si="1"/>
        <v>156.61000000000001</v>
      </c>
      <c r="G44" s="81"/>
      <c r="H44" s="77"/>
      <c r="I44" s="79"/>
      <c r="J44" s="77"/>
      <c r="K44" s="83"/>
    </row>
    <row r="45" spans="1:11" ht="31.5" x14ac:dyDescent="0.25">
      <c r="A45" s="75">
        <v>25</v>
      </c>
      <c r="B45" s="79" t="s">
        <v>235</v>
      </c>
      <c r="C45" s="77"/>
      <c r="D45" s="77">
        <v>73</v>
      </c>
      <c r="E45" s="79" t="s">
        <v>203</v>
      </c>
      <c r="F45" s="80">
        <f t="shared" si="1"/>
        <v>73</v>
      </c>
      <c r="G45" s="81"/>
      <c r="H45" s="77"/>
      <c r="I45" s="79"/>
      <c r="J45" s="77"/>
      <c r="K45" s="83"/>
    </row>
    <row r="46" spans="1:11" ht="15.75" x14ac:dyDescent="0.25">
      <c r="A46" s="75">
        <v>26</v>
      </c>
      <c r="B46" s="79" t="s">
        <v>236</v>
      </c>
      <c r="C46" s="77"/>
      <c r="D46" s="77">
        <v>641.29999999999995</v>
      </c>
      <c r="E46" s="79" t="s">
        <v>205</v>
      </c>
      <c r="F46" s="80">
        <f t="shared" si="1"/>
        <v>641.29999999999995</v>
      </c>
      <c r="G46" s="81"/>
      <c r="H46" s="77"/>
      <c r="I46" s="79"/>
      <c r="J46" s="77"/>
      <c r="K46" s="83"/>
    </row>
    <row r="47" spans="1:11" ht="15.75" x14ac:dyDescent="0.25">
      <c r="A47" s="85"/>
      <c r="B47" s="79"/>
      <c r="C47" s="77"/>
      <c r="D47" s="77"/>
      <c r="E47" s="79"/>
      <c r="F47" s="80">
        <f t="shared" si="1"/>
        <v>0</v>
      </c>
      <c r="G47" s="81"/>
      <c r="H47" s="77"/>
      <c r="I47" s="79"/>
      <c r="J47" s="77"/>
      <c r="K47" s="83"/>
    </row>
    <row r="48" spans="1:11" ht="15.75" x14ac:dyDescent="0.25">
      <c r="A48" s="85"/>
      <c r="B48" s="79"/>
      <c r="C48" s="77"/>
      <c r="D48" s="77"/>
      <c r="E48" s="79"/>
      <c r="F48" s="80">
        <f t="shared" si="1"/>
        <v>0</v>
      </c>
      <c r="G48" s="81"/>
      <c r="H48" s="77"/>
      <c r="I48" s="79"/>
      <c r="J48" s="77"/>
      <c r="K48" s="83"/>
    </row>
    <row r="49" spans="1:11" ht="15.75" x14ac:dyDescent="0.25">
      <c r="A49" s="75"/>
      <c r="B49" s="79"/>
      <c r="C49" s="77"/>
      <c r="D49" s="77"/>
      <c r="E49" s="79"/>
      <c r="F49" s="80">
        <f t="shared" si="1"/>
        <v>0</v>
      </c>
      <c r="G49" s="81"/>
      <c r="H49" s="77"/>
      <c r="I49" s="79"/>
      <c r="J49" s="77"/>
      <c r="K49" s="83"/>
    </row>
    <row r="50" spans="1:11" ht="15.75" x14ac:dyDescent="0.25">
      <c r="A50" s="75"/>
      <c r="B50" s="79"/>
      <c r="C50" s="77"/>
      <c r="D50" s="77"/>
      <c r="E50" s="79"/>
      <c r="F50" s="80">
        <f t="shared" si="1"/>
        <v>0</v>
      </c>
      <c r="G50" s="81"/>
      <c r="H50" s="77"/>
      <c r="I50" s="79"/>
      <c r="J50" s="77"/>
      <c r="K50" s="83"/>
    </row>
    <row r="51" spans="1:11" ht="15.75" x14ac:dyDescent="0.25">
      <c r="A51" s="75"/>
      <c r="B51" s="79"/>
      <c r="C51" s="77"/>
      <c r="D51" s="77"/>
      <c r="E51" s="79"/>
      <c r="F51" s="80">
        <f t="shared" si="1"/>
        <v>0</v>
      </c>
      <c r="G51" s="81"/>
      <c r="H51" s="77"/>
      <c r="I51" s="79"/>
      <c r="J51" s="77"/>
      <c r="K51" s="83"/>
    </row>
    <row r="52" spans="1:11" ht="15.75" x14ac:dyDescent="0.25">
      <c r="A52" s="75"/>
      <c r="B52" s="79"/>
      <c r="C52" s="77"/>
      <c r="D52" s="77"/>
      <c r="E52" s="79"/>
      <c r="F52" s="80">
        <f t="shared" si="1"/>
        <v>0</v>
      </c>
      <c r="G52" s="81"/>
      <c r="H52" s="77"/>
      <c r="I52" s="79"/>
      <c r="J52" s="77"/>
      <c r="K52" s="83"/>
    </row>
    <row r="53" spans="1:11" ht="15.75" x14ac:dyDescent="0.25">
      <c r="A53" s="75"/>
      <c r="B53" s="79"/>
      <c r="C53" s="77"/>
      <c r="D53" s="77"/>
      <c r="E53" s="79"/>
      <c r="F53" s="80">
        <f t="shared" si="1"/>
        <v>0</v>
      </c>
      <c r="G53" s="81"/>
      <c r="H53" s="77"/>
      <c r="I53" s="79"/>
      <c r="J53" s="77"/>
      <c r="K53" s="83"/>
    </row>
    <row r="54" spans="1:11" ht="15.75" x14ac:dyDescent="0.25">
      <c r="A54" s="75"/>
      <c r="B54" s="79"/>
      <c r="C54" s="77"/>
      <c r="D54" s="77"/>
      <c r="E54" s="79"/>
      <c r="F54" s="80">
        <f t="shared" si="1"/>
        <v>0</v>
      </c>
      <c r="G54" s="81"/>
      <c r="H54" s="77"/>
      <c r="I54" s="79"/>
      <c r="J54" s="77"/>
      <c r="K54" s="83"/>
    </row>
    <row r="55" spans="1:11" ht="15.75" x14ac:dyDescent="0.25">
      <c r="A55" s="75"/>
      <c r="B55" s="79"/>
      <c r="C55" s="77"/>
      <c r="D55" s="77"/>
      <c r="E55" s="79"/>
      <c r="F55" s="80">
        <f t="shared" si="1"/>
        <v>0</v>
      </c>
      <c r="G55" s="81"/>
      <c r="H55" s="77"/>
      <c r="I55" s="79"/>
      <c r="J55" s="77"/>
      <c r="K55" s="83"/>
    </row>
    <row r="56" spans="1:11" ht="15.75" x14ac:dyDescent="0.25">
      <c r="A56" s="75"/>
      <c r="B56" s="81"/>
      <c r="C56" s="77"/>
      <c r="D56" s="77"/>
      <c r="E56" s="79"/>
      <c r="F56" s="80">
        <f t="shared" si="1"/>
        <v>0</v>
      </c>
      <c r="G56" s="81"/>
      <c r="H56" s="77"/>
      <c r="I56" s="79"/>
      <c r="J56" s="77"/>
      <c r="K56" s="83"/>
    </row>
    <row r="57" spans="1:11" ht="15.75" x14ac:dyDescent="0.25">
      <c r="A57" s="85"/>
      <c r="B57" s="81"/>
      <c r="C57" s="77"/>
      <c r="D57" s="77"/>
      <c r="E57" s="79"/>
      <c r="F57" s="80">
        <f t="shared" si="1"/>
        <v>0</v>
      </c>
      <c r="G57" s="81"/>
      <c r="H57" s="77"/>
      <c r="I57" s="79"/>
      <c r="J57" s="77"/>
      <c r="K57" s="83"/>
    </row>
    <row r="58" spans="1:11" ht="15.75" x14ac:dyDescent="0.25">
      <c r="A58" s="85"/>
      <c r="B58" s="81"/>
      <c r="C58" s="77"/>
      <c r="D58" s="77"/>
      <c r="E58" s="79"/>
      <c r="F58" s="80">
        <f t="shared" si="1"/>
        <v>0</v>
      </c>
      <c r="G58" s="81"/>
      <c r="H58" s="77"/>
      <c r="I58" s="79"/>
      <c r="J58" s="77"/>
      <c r="K58" s="83"/>
    </row>
    <row r="59" spans="1:11" ht="15.75" x14ac:dyDescent="0.25">
      <c r="A59" s="86"/>
      <c r="B59" s="87"/>
      <c r="C59" s="88"/>
      <c r="D59" s="88"/>
      <c r="E59" s="89"/>
      <c r="F59" s="80">
        <f t="shared" si="1"/>
        <v>0</v>
      </c>
      <c r="G59" s="87"/>
      <c r="H59" s="88"/>
      <c r="I59" s="89"/>
      <c r="J59" s="88"/>
      <c r="K59" s="83"/>
    </row>
    <row r="60" spans="1:11" ht="15.75" x14ac:dyDescent="0.25">
      <c r="A60" s="86"/>
      <c r="B60" s="87"/>
      <c r="C60" s="88"/>
      <c r="D60" s="88"/>
      <c r="E60" s="89"/>
      <c r="F60" s="80">
        <f t="shared" si="1"/>
        <v>0</v>
      </c>
      <c r="G60" s="87"/>
      <c r="H60" s="88"/>
      <c r="I60" s="89"/>
      <c r="J60" s="88"/>
      <c r="K60" s="83"/>
    </row>
    <row r="61" spans="1:11" ht="15.75" x14ac:dyDescent="0.25">
      <c r="A61" s="86"/>
      <c r="B61" s="87"/>
      <c r="C61" s="88"/>
      <c r="D61" s="88"/>
      <c r="E61" s="89"/>
      <c r="F61" s="80">
        <f t="shared" si="1"/>
        <v>0</v>
      </c>
      <c r="G61" s="87"/>
      <c r="H61" s="88"/>
      <c r="I61" s="89"/>
      <c r="J61" s="88"/>
      <c r="K61" s="83"/>
    </row>
    <row r="62" spans="1:11" ht="15.75" x14ac:dyDescent="0.25">
      <c r="A62" s="87"/>
      <c r="B62" s="90" t="s">
        <v>20</v>
      </c>
      <c r="C62" s="91">
        <f>SUM(C7:C61)</f>
        <v>413.5</v>
      </c>
      <c r="D62" s="91">
        <f>SUM(D7:D61)</f>
        <v>6277.5</v>
      </c>
      <c r="E62" s="92"/>
      <c r="F62" s="93">
        <f t="shared" si="1"/>
        <v>6691</v>
      </c>
      <c r="G62" s="94"/>
      <c r="H62" s="91">
        <f>SUM(H7:H61)</f>
        <v>454.69999999999993</v>
      </c>
      <c r="I62" s="92"/>
      <c r="J62" s="91">
        <f>SUM(J7:J61)</f>
        <v>3709.39</v>
      </c>
      <c r="K62" s="95">
        <f>C62-H62</f>
        <v>-41.199999999999932</v>
      </c>
    </row>
    <row r="64" spans="1:11" x14ac:dyDescent="0.25">
      <c r="D64" s="96"/>
    </row>
    <row r="65" spans="2:8" ht="15.75" x14ac:dyDescent="0.25">
      <c r="B65" s="97" t="s">
        <v>21</v>
      </c>
      <c r="F65" s="26"/>
      <c r="G65" s="133" t="s">
        <v>237</v>
      </c>
      <c r="H65" s="143"/>
    </row>
    <row r="66" spans="2:8" x14ac:dyDescent="0.25">
      <c r="B66" s="97"/>
      <c r="F66" s="27" t="s">
        <v>22</v>
      </c>
      <c r="G66" s="28"/>
      <c r="H66" s="28"/>
    </row>
    <row r="67" spans="2:8" ht="15.75" x14ac:dyDescent="0.25">
      <c r="B67" s="97" t="s">
        <v>23</v>
      </c>
      <c r="F67" s="26"/>
      <c r="G67" s="133" t="s">
        <v>238</v>
      </c>
      <c r="H67" s="143"/>
    </row>
    <row r="68" spans="2:8" x14ac:dyDescent="0.25">
      <c r="F68" s="27" t="s">
        <v>22</v>
      </c>
      <c r="G68" s="28"/>
      <c r="H68" s="28"/>
    </row>
  </sheetData>
  <mergeCells count="12">
    <mergeCell ref="G65:H65"/>
    <mergeCell ref="G67:H67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35" t="s">
        <v>0</v>
      </c>
      <c r="N1" s="135"/>
      <c r="O1" s="135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36" t="s">
        <v>1</v>
      </c>
      <c r="N2" s="136"/>
      <c r="O2" s="136"/>
      <c r="P2" s="136"/>
    </row>
    <row r="3" spans="1:16" ht="61.5" customHeight="1" x14ac:dyDescent="0.25">
      <c r="A3" s="2"/>
      <c r="B3" s="137" t="s">
        <v>241</v>
      </c>
      <c r="C3" s="138"/>
      <c r="D3" s="138"/>
      <c r="E3" s="138"/>
      <c r="F3" s="138"/>
      <c r="G3" s="138"/>
      <c r="H3" s="138"/>
      <c r="I3" s="138"/>
      <c r="J3" s="138"/>
      <c r="K3" s="2"/>
    </row>
    <row r="4" spans="1:16" ht="31.5" customHeight="1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6" ht="33" customHeight="1" x14ac:dyDescent="0.25">
      <c r="A5" s="140" t="s">
        <v>4</v>
      </c>
      <c r="B5" s="140" t="s">
        <v>5</v>
      </c>
      <c r="C5" s="141" t="s">
        <v>6</v>
      </c>
      <c r="D5" s="141"/>
      <c r="E5" s="141"/>
      <c r="F5" s="141" t="s">
        <v>7</v>
      </c>
      <c r="G5" s="141" t="s">
        <v>8</v>
      </c>
      <c r="H5" s="141"/>
      <c r="I5" s="141"/>
      <c r="J5" s="141"/>
      <c r="K5" s="142" t="s">
        <v>9</v>
      </c>
    </row>
    <row r="6" spans="1:16" ht="158.25" customHeight="1" x14ac:dyDescent="0.25">
      <c r="A6" s="140"/>
      <c r="B6" s="140"/>
      <c r="C6" s="5" t="s">
        <v>10</v>
      </c>
      <c r="D6" s="5" t="s">
        <v>11</v>
      </c>
      <c r="E6" s="5" t="s">
        <v>12</v>
      </c>
      <c r="F6" s="141"/>
      <c r="G6" s="6" t="s">
        <v>13</v>
      </c>
      <c r="H6" s="5" t="s">
        <v>14</v>
      </c>
      <c r="I6" s="5" t="s">
        <v>15</v>
      </c>
      <c r="J6" s="5" t="s">
        <v>14</v>
      </c>
      <c r="K6" s="142"/>
    </row>
    <row r="7" spans="1:16" ht="31.5" x14ac:dyDescent="0.25">
      <c r="A7" s="7">
        <v>1</v>
      </c>
      <c r="B7" s="10" t="s">
        <v>242</v>
      </c>
      <c r="C7" s="9"/>
      <c r="D7" s="9">
        <v>922.87</v>
      </c>
      <c r="E7" s="10" t="s">
        <v>44</v>
      </c>
      <c r="F7" s="11">
        <f>SUM(C7,D7)</f>
        <v>922.87</v>
      </c>
      <c r="G7" s="8">
        <v>2220</v>
      </c>
      <c r="H7" s="9"/>
      <c r="I7" s="13" t="s">
        <v>44</v>
      </c>
      <c r="J7" s="9">
        <v>922.87</v>
      </c>
      <c r="K7" s="12"/>
    </row>
    <row r="8" spans="1:16" ht="31.5" x14ac:dyDescent="0.25">
      <c r="A8" s="7">
        <v>2</v>
      </c>
      <c r="B8" s="10" t="s">
        <v>243</v>
      </c>
      <c r="C8" s="9"/>
      <c r="D8" s="9">
        <v>247.72</v>
      </c>
      <c r="E8" s="10" t="s">
        <v>44</v>
      </c>
      <c r="F8" s="11">
        <f t="shared" ref="F8:F50" si="0">SUM(C8,D8)</f>
        <v>247.72</v>
      </c>
      <c r="G8" s="8">
        <v>2220</v>
      </c>
      <c r="H8" s="9"/>
      <c r="I8" s="13" t="s">
        <v>44</v>
      </c>
      <c r="J8" s="9">
        <v>247.72</v>
      </c>
      <c r="K8" s="12"/>
    </row>
    <row r="9" spans="1:16" ht="47.25" x14ac:dyDescent="0.25">
      <c r="A9" s="7">
        <v>3</v>
      </c>
      <c r="B9" s="10" t="s">
        <v>244</v>
      </c>
      <c r="C9" s="9"/>
      <c r="D9" s="9">
        <v>2.16</v>
      </c>
      <c r="E9" s="10" t="s">
        <v>19</v>
      </c>
      <c r="F9" s="11">
        <f t="shared" si="0"/>
        <v>2.16</v>
      </c>
      <c r="G9" s="8">
        <v>2220</v>
      </c>
      <c r="H9" s="9"/>
      <c r="I9" s="10" t="s">
        <v>19</v>
      </c>
      <c r="J9" s="9">
        <v>2.16</v>
      </c>
      <c r="K9" s="12"/>
    </row>
    <row r="10" spans="1:16" ht="15.75" x14ac:dyDescent="0.25">
      <c r="A10" s="7">
        <v>4</v>
      </c>
      <c r="B10" s="8"/>
      <c r="C10" s="9"/>
      <c r="D10" s="9"/>
      <c r="E10" s="10"/>
      <c r="F10" s="11">
        <f t="shared" si="0"/>
        <v>0</v>
      </c>
      <c r="G10" s="8">
        <v>2210</v>
      </c>
      <c r="H10" s="9">
        <v>7097.64</v>
      </c>
      <c r="I10" s="13"/>
      <c r="J10" s="9"/>
      <c r="K10" s="12"/>
    </row>
    <row r="11" spans="1:16" ht="15.75" x14ac:dyDescent="0.25">
      <c r="A11" s="7"/>
      <c r="B11" s="8"/>
      <c r="C11" s="9"/>
      <c r="D11" s="9"/>
      <c r="E11" s="10"/>
      <c r="F11" s="11">
        <f t="shared" si="0"/>
        <v>0</v>
      </c>
      <c r="G11" s="8"/>
      <c r="H11" s="9"/>
      <c r="I11" s="13"/>
      <c r="J11" s="9"/>
      <c r="K11" s="12"/>
    </row>
    <row r="12" spans="1:16" ht="15.75" hidden="1" x14ac:dyDescent="0.25">
      <c r="A12" s="7"/>
      <c r="B12" s="8"/>
      <c r="C12" s="9"/>
      <c r="D12" s="9"/>
      <c r="E12" s="10"/>
      <c r="F12" s="11">
        <f t="shared" si="0"/>
        <v>0</v>
      </c>
      <c r="G12" s="14"/>
      <c r="H12" s="9"/>
      <c r="I12" s="10"/>
      <c r="J12" s="9"/>
      <c r="K12" s="12"/>
    </row>
    <row r="13" spans="1:16" ht="15.75" hidden="1" x14ac:dyDescent="0.25">
      <c r="A13" s="7"/>
      <c r="B13" s="8"/>
      <c r="C13" s="9"/>
      <c r="D13" s="9"/>
      <c r="E13" s="10"/>
      <c r="F13" s="11">
        <f t="shared" si="0"/>
        <v>0</v>
      </c>
      <c r="G13" s="14"/>
      <c r="H13" s="9"/>
      <c r="I13" s="10"/>
      <c r="J13" s="9"/>
      <c r="K13" s="12"/>
    </row>
    <row r="14" spans="1:16" ht="15.75" hidden="1" x14ac:dyDescent="0.25">
      <c r="A14" s="7"/>
      <c r="B14" s="8"/>
      <c r="C14" s="9"/>
      <c r="D14" s="9"/>
      <c r="E14" s="10"/>
      <c r="F14" s="11">
        <f t="shared" si="0"/>
        <v>0</v>
      </c>
      <c r="G14" s="8"/>
      <c r="H14" s="9"/>
      <c r="I14" s="10"/>
      <c r="J14" s="9"/>
      <c r="K14" s="12"/>
    </row>
    <row r="15" spans="1:16" ht="15.75" hidden="1" x14ac:dyDescent="0.25">
      <c r="A15" s="14"/>
      <c r="B15" s="8"/>
      <c r="C15" s="9"/>
      <c r="D15" s="9"/>
      <c r="E15" s="10"/>
      <c r="F15" s="11">
        <f t="shared" si="0"/>
        <v>0</v>
      </c>
      <c r="G15" s="8"/>
      <c r="H15" s="9"/>
      <c r="I15" s="10"/>
      <c r="J15" s="9"/>
      <c r="K15" s="12"/>
    </row>
    <row r="16" spans="1:16" ht="15" hidden="1" customHeight="1" x14ac:dyDescent="0.25">
      <c r="A16" s="14"/>
      <c r="B16" s="8"/>
      <c r="C16" s="9"/>
      <c r="D16" s="9"/>
      <c r="E16" s="10"/>
      <c r="F16" s="11">
        <f t="shared" si="0"/>
        <v>0</v>
      </c>
      <c r="G16" s="8"/>
      <c r="H16" s="9"/>
      <c r="I16" s="10"/>
      <c r="J16" s="9"/>
      <c r="K16" s="12"/>
    </row>
    <row r="17" spans="1:11" ht="15.75" hidden="1" x14ac:dyDescent="0.25">
      <c r="A17" s="7"/>
      <c r="B17" s="8"/>
      <c r="C17" s="9"/>
      <c r="D17" s="9"/>
      <c r="E17" s="10"/>
      <c r="F17" s="11">
        <f t="shared" si="0"/>
        <v>0</v>
      </c>
      <c r="G17" s="8"/>
      <c r="H17" s="9"/>
      <c r="I17" s="10"/>
      <c r="J17" s="9"/>
      <c r="K17" s="12"/>
    </row>
    <row r="18" spans="1:11" ht="15.75" hidden="1" x14ac:dyDescent="0.25">
      <c r="A18" s="7"/>
      <c r="B18" s="8"/>
      <c r="C18" s="9"/>
      <c r="D18" s="9"/>
      <c r="E18" s="10"/>
      <c r="F18" s="11">
        <f t="shared" si="0"/>
        <v>0</v>
      </c>
      <c r="G18" s="8"/>
      <c r="H18" s="9"/>
      <c r="I18" s="10"/>
      <c r="J18" s="9"/>
      <c r="K18" s="12"/>
    </row>
    <row r="19" spans="1:11" ht="15.75" hidden="1" x14ac:dyDescent="0.25">
      <c r="A19" s="7"/>
      <c r="B19" s="8"/>
      <c r="C19" s="9"/>
      <c r="D19" s="9"/>
      <c r="E19" s="10"/>
      <c r="F19" s="11">
        <f t="shared" si="0"/>
        <v>0</v>
      </c>
      <c r="G19" s="8"/>
      <c r="H19" s="9"/>
      <c r="I19" s="10"/>
      <c r="J19" s="9"/>
      <c r="K19" s="12"/>
    </row>
    <row r="20" spans="1:11" ht="15.75" hidden="1" x14ac:dyDescent="0.25">
      <c r="A20" s="7"/>
      <c r="B20" s="8"/>
      <c r="C20" s="9"/>
      <c r="D20" s="9"/>
      <c r="E20" s="10"/>
      <c r="F20" s="11">
        <f t="shared" si="0"/>
        <v>0</v>
      </c>
      <c r="G20" s="8"/>
      <c r="H20" s="9"/>
      <c r="I20" s="10"/>
      <c r="J20" s="9"/>
      <c r="K20" s="12"/>
    </row>
    <row r="21" spans="1:11" ht="15.75" hidden="1" x14ac:dyDescent="0.25">
      <c r="A21" s="7"/>
      <c r="B21" s="8"/>
      <c r="C21" s="9"/>
      <c r="D21" s="9"/>
      <c r="E21" s="10"/>
      <c r="F21" s="11">
        <f t="shared" si="0"/>
        <v>0</v>
      </c>
      <c r="G21" s="8"/>
      <c r="H21" s="9"/>
      <c r="I21" s="10"/>
      <c r="J21" s="9"/>
      <c r="K21" s="12"/>
    </row>
    <row r="22" spans="1:11" ht="15.75" hidden="1" x14ac:dyDescent="0.25">
      <c r="A22" s="7"/>
      <c r="B22" s="8"/>
      <c r="C22" s="9"/>
      <c r="D22" s="9"/>
      <c r="E22" s="10"/>
      <c r="F22" s="11">
        <f t="shared" si="0"/>
        <v>0</v>
      </c>
      <c r="G22" s="8"/>
      <c r="H22" s="9"/>
      <c r="I22" s="10"/>
      <c r="J22" s="9"/>
      <c r="K22" s="12"/>
    </row>
    <row r="23" spans="1:11" ht="15.75" hidden="1" x14ac:dyDescent="0.25">
      <c r="A23" s="7"/>
      <c r="B23" s="8"/>
      <c r="C23" s="9"/>
      <c r="D23" s="9"/>
      <c r="E23" s="10"/>
      <c r="F23" s="11">
        <f t="shared" si="0"/>
        <v>0</v>
      </c>
      <c r="G23" s="8"/>
      <c r="H23" s="9"/>
      <c r="I23" s="10"/>
      <c r="J23" s="9"/>
      <c r="K23" s="12"/>
    </row>
    <row r="24" spans="1:11" ht="15.75" hidden="1" x14ac:dyDescent="0.25">
      <c r="A24" s="7"/>
      <c r="B24" s="8"/>
      <c r="C24" s="9"/>
      <c r="D24" s="9"/>
      <c r="E24" s="10"/>
      <c r="F24" s="11">
        <f t="shared" si="0"/>
        <v>0</v>
      </c>
      <c r="G24" s="8"/>
      <c r="H24" s="9"/>
      <c r="I24" s="10"/>
      <c r="J24" s="9"/>
      <c r="K24" s="12"/>
    </row>
    <row r="25" spans="1:11" ht="15.75" hidden="1" x14ac:dyDescent="0.25">
      <c r="A25" s="14"/>
      <c r="B25" s="8"/>
      <c r="C25" s="9"/>
      <c r="D25" s="9"/>
      <c r="E25" s="10"/>
      <c r="F25" s="11">
        <f t="shared" si="0"/>
        <v>0</v>
      </c>
      <c r="G25" s="8"/>
      <c r="H25" s="9"/>
      <c r="I25" s="10"/>
      <c r="J25" s="9"/>
      <c r="K25" s="12"/>
    </row>
    <row r="26" spans="1:11" ht="15.75" hidden="1" x14ac:dyDescent="0.25">
      <c r="A26" s="14"/>
      <c r="B26" s="8"/>
      <c r="C26" s="9"/>
      <c r="D26" s="9"/>
      <c r="E26" s="10"/>
      <c r="F26" s="11">
        <f t="shared" si="0"/>
        <v>0</v>
      </c>
      <c r="G26" s="8"/>
      <c r="H26" s="9"/>
      <c r="I26" s="10"/>
      <c r="J26" s="9"/>
      <c r="K26" s="12"/>
    </row>
    <row r="27" spans="1:11" ht="15.75" hidden="1" x14ac:dyDescent="0.25">
      <c r="A27" s="7"/>
      <c r="B27" s="8"/>
      <c r="C27" s="9"/>
      <c r="D27" s="9"/>
      <c r="E27" s="10"/>
      <c r="F27" s="11">
        <f t="shared" si="0"/>
        <v>0</v>
      </c>
      <c r="G27" s="8"/>
      <c r="H27" s="9"/>
      <c r="I27" s="10"/>
      <c r="J27" s="9"/>
      <c r="K27" s="12"/>
    </row>
    <row r="28" spans="1:11" ht="15.75" x14ac:dyDescent="0.25">
      <c r="A28" s="7"/>
      <c r="B28" s="8"/>
      <c r="C28" s="9"/>
      <c r="D28" s="9"/>
      <c r="E28" s="10"/>
      <c r="F28" s="11">
        <f t="shared" si="0"/>
        <v>0</v>
      </c>
      <c r="G28" s="8"/>
      <c r="H28" s="9"/>
      <c r="I28" s="10"/>
      <c r="J28" s="9"/>
      <c r="K28" s="12"/>
    </row>
    <row r="29" spans="1:11" ht="15.75" hidden="1" x14ac:dyDescent="0.25">
      <c r="A29" s="7"/>
      <c r="B29" s="8"/>
      <c r="C29" s="9"/>
      <c r="D29" s="9"/>
      <c r="E29" s="10"/>
      <c r="F29" s="11">
        <f t="shared" si="0"/>
        <v>0</v>
      </c>
      <c r="G29" s="8"/>
      <c r="H29" s="9"/>
      <c r="I29" s="10"/>
      <c r="J29" s="9"/>
      <c r="K29" s="12"/>
    </row>
    <row r="30" spans="1:11" ht="15.75" hidden="1" x14ac:dyDescent="0.25">
      <c r="A30" s="7"/>
      <c r="B30" s="8"/>
      <c r="C30" s="9"/>
      <c r="D30" s="9"/>
      <c r="E30" s="10"/>
      <c r="F30" s="11">
        <f t="shared" si="0"/>
        <v>0</v>
      </c>
      <c r="G30" s="8"/>
      <c r="H30" s="9"/>
      <c r="I30" s="10"/>
      <c r="J30" s="9"/>
      <c r="K30" s="12"/>
    </row>
    <row r="31" spans="1:11" ht="15.75" hidden="1" x14ac:dyDescent="0.25">
      <c r="A31" s="7"/>
      <c r="B31" s="8"/>
      <c r="C31" s="9"/>
      <c r="D31" s="9"/>
      <c r="E31" s="10"/>
      <c r="F31" s="11">
        <f t="shared" si="0"/>
        <v>0</v>
      </c>
      <c r="G31" s="8"/>
      <c r="H31" s="9"/>
      <c r="I31" s="10"/>
      <c r="J31" s="9"/>
      <c r="K31" s="12"/>
    </row>
    <row r="32" spans="1:11" ht="15.75" hidden="1" x14ac:dyDescent="0.25">
      <c r="A32" s="7"/>
      <c r="B32" s="8"/>
      <c r="C32" s="9"/>
      <c r="D32" s="9"/>
      <c r="E32" s="10"/>
      <c r="F32" s="11">
        <f t="shared" si="0"/>
        <v>0</v>
      </c>
      <c r="G32" s="8"/>
      <c r="H32" s="9"/>
      <c r="I32" s="10"/>
      <c r="J32" s="9"/>
      <c r="K32" s="12"/>
    </row>
    <row r="33" spans="1:11" ht="15.75" hidden="1" x14ac:dyDescent="0.25">
      <c r="A33" s="7"/>
      <c r="B33" s="8"/>
      <c r="C33" s="9"/>
      <c r="D33" s="9"/>
      <c r="E33" s="10"/>
      <c r="F33" s="11">
        <f t="shared" si="0"/>
        <v>0</v>
      </c>
      <c r="G33" s="8"/>
      <c r="H33" s="9"/>
      <c r="I33" s="10"/>
      <c r="J33" s="9"/>
      <c r="K33" s="12"/>
    </row>
    <row r="34" spans="1:11" ht="15.75" hidden="1" x14ac:dyDescent="0.25">
      <c r="A34" s="7"/>
      <c r="B34" s="8"/>
      <c r="C34" s="9"/>
      <c r="D34" s="9"/>
      <c r="E34" s="10"/>
      <c r="F34" s="11">
        <f t="shared" si="0"/>
        <v>0</v>
      </c>
      <c r="G34" s="8"/>
      <c r="H34" s="9"/>
      <c r="I34" s="10"/>
      <c r="J34" s="9"/>
      <c r="K34" s="12"/>
    </row>
    <row r="35" spans="1:11" ht="15.75" hidden="1" x14ac:dyDescent="0.25">
      <c r="A35" s="14"/>
      <c r="B35" s="8"/>
      <c r="C35" s="9"/>
      <c r="D35" s="9"/>
      <c r="E35" s="10"/>
      <c r="F35" s="11">
        <f t="shared" si="0"/>
        <v>0</v>
      </c>
      <c r="G35" s="8"/>
      <c r="H35" s="9"/>
      <c r="I35" s="10"/>
      <c r="J35" s="9"/>
      <c r="K35" s="12"/>
    </row>
    <row r="36" spans="1:11" ht="15.75" hidden="1" x14ac:dyDescent="0.25">
      <c r="A36" s="14"/>
      <c r="B36" s="8"/>
      <c r="C36" s="9"/>
      <c r="D36" s="9"/>
      <c r="E36" s="10"/>
      <c r="F36" s="11">
        <f t="shared" si="0"/>
        <v>0</v>
      </c>
      <c r="G36" s="8"/>
      <c r="H36" s="9"/>
      <c r="I36" s="10"/>
      <c r="J36" s="9"/>
      <c r="K36" s="12"/>
    </row>
    <row r="37" spans="1:11" ht="15.75" hidden="1" x14ac:dyDescent="0.25">
      <c r="A37" s="7"/>
      <c r="B37" s="8"/>
      <c r="C37" s="9"/>
      <c r="D37" s="9"/>
      <c r="E37" s="10"/>
      <c r="F37" s="11">
        <f t="shared" si="0"/>
        <v>0</v>
      </c>
      <c r="G37" s="8"/>
      <c r="H37" s="9"/>
      <c r="I37" s="10"/>
      <c r="J37" s="9"/>
      <c r="K37" s="12"/>
    </row>
    <row r="38" spans="1:11" ht="15.75" hidden="1" x14ac:dyDescent="0.25">
      <c r="A38" s="7"/>
      <c r="B38" s="8"/>
      <c r="C38" s="9"/>
      <c r="D38" s="9"/>
      <c r="E38" s="10"/>
      <c r="F38" s="11">
        <f t="shared" si="0"/>
        <v>0</v>
      </c>
      <c r="G38" s="8"/>
      <c r="H38" s="9"/>
      <c r="I38" s="10"/>
      <c r="J38" s="9"/>
      <c r="K38" s="12"/>
    </row>
    <row r="39" spans="1:11" ht="15.75" hidden="1" x14ac:dyDescent="0.25">
      <c r="A39" s="7"/>
      <c r="B39" s="8"/>
      <c r="C39" s="9"/>
      <c r="D39" s="9"/>
      <c r="E39" s="10"/>
      <c r="F39" s="11">
        <f t="shared" si="0"/>
        <v>0</v>
      </c>
      <c r="G39" s="8"/>
      <c r="H39" s="9"/>
      <c r="I39" s="10"/>
      <c r="J39" s="9"/>
      <c r="K39" s="12"/>
    </row>
    <row r="40" spans="1:11" ht="15.75" hidden="1" x14ac:dyDescent="0.25">
      <c r="A40" s="7"/>
      <c r="B40" s="8"/>
      <c r="C40" s="9"/>
      <c r="D40" s="9"/>
      <c r="E40" s="10"/>
      <c r="F40" s="11">
        <f t="shared" si="0"/>
        <v>0</v>
      </c>
      <c r="G40" s="8"/>
      <c r="H40" s="9"/>
      <c r="I40" s="10"/>
      <c r="J40" s="9"/>
      <c r="K40" s="12"/>
    </row>
    <row r="41" spans="1:11" ht="15.75" hidden="1" x14ac:dyDescent="0.25">
      <c r="A41" s="7"/>
      <c r="B41" s="8"/>
      <c r="C41" s="9"/>
      <c r="D41" s="9"/>
      <c r="E41" s="10"/>
      <c r="F41" s="11">
        <f t="shared" si="0"/>
        <v>0</v>
      </c>
      <c r="G41" s="8"/>
      <c r="H41" s="9"/>
      <c r="I41" s="10"/>
      <c r="J41" s="9"/>
      <c r="K41" s="12"/>
    </row>
    <row r="42" spans="1:11" ht="15.75" hidden="1" x14ac:dyDescent="0.25">
      <c r="A42" s="7"/>
      <c r="B42" s="8"/>
      <c r="C42" s="9"/>
      <c r="D42" s="9"/>
      <c r="E42" s="10"/>
      <c r="F42" s="11">
        <f t="shared" si="0"/>
        <v>0</v>
      </c>
      <c r="G42" s="8"/>
      <c r="H42" s="9"/>
      <c r="I42" s="10"/>
      <c r="J42" s="9"/>
      <c r="K42" s="12"/>
    </row>
    <row r="43" spans="1:11" ht="15.75" hidden="1" x14ac:dyDescent="0.25">
      <c r="A43" s="7"/>
      <c r="B43" s="8"/>
      <c r="C43" s="9"/>
      <c r="D43" s="9"/>
      <c r="E43" s="10"/>
      <c r="F43" s="11">
        <f t="shared" si="0"/>
        <v>0</v>
      </c>
      <c r="G43" s="8"/>
      <c r="H43" s="9"/>
      <c r="I43" s="10"/>
      <c r="J43" s="9"/>
      <c r="K43" s="12"/>
    </row>
    <row r="44" spans="1:11" ht="15.75" hidden="1" x14ac:dyDescent="0.25">
      <c r="A44" s="7"/>
      <c r="B44" s="8"/>
      <c r="C44" s="9"/>
      <c r="D44" s="9"/>
      <c r="E44" s="10"/>
      <c r="F44" s="11">
        <f t="shared" si="0"/>
        <v>0</v>
      </c>
      <c r="G44" s="8"/>
      <c r="H44" s="9"/>
      <c r="I44" s="10"/>
      <c r="J44" s="9"/>
      <c r="K44" s="12"/>
    </row>
    <row r="45" spans="1:11" ht="15.75" hidden="1" x14ac:dyDescent="0.25">
      <c r="A45" s="14"/>
      <c r="B45" s="8"/>
      <c r="C45" s="9"/>
      <c r="D45" s="9"/>
      <c r="E45" s="10"/>
      <c r="F45" s="11">
        <f t="shared" si="0"/>
        <v>0</v>
      </c>
      <c r="G45" s="8"/>
      <c r="H45" s="9"/>
      <c r="I45" s="10"/>
      <c r="J45" s="9"/>
      <c r="K45" s="12"/>
    </row>
    <row r="46" spans="1:11" ht="15.75" hidden="1" x14ac:dyDescent="0.25">
      <c r="A46" s="14"/>
      <c r="B46" s="8"/>
      <c r="C46" s="9"/>
      <c r="D46" s="9"/>
      <c r="E46" s="10"/>
      <c r="F46" s="11">
        <f t="shared" si="0"/>
        <v>0</v>
      </c>
      <c r="G46" s="8"/>
      <c r="H46" s="9"/>
      <c r="I46" s="10"/>
      <c r="J46" s="9"/>
      <c r="K46" s="12"/>
    </row>
    <row r="47" spans="1:11" ht="15.75" hidden="1" x14ac:dyDescent="0.25">
      <c r="A47" s="15"/>
      <c r="B47" s="16"/>
      <c r="C47" s="17"/>
      <c r="D47" s="17"/>
      <c r="E47" s="18"/>
      <c r="F47" s="11">
        <f t="shared" si="0"/>
        <v>0</v>
      </c>
      <c r="G47" s="16"/>
      <c r="H47" s="17"/>
      <c r="I47" s="18"/>
      <c r="J47" s="17"/>
      <c r="K47" s="12"/>
    </row>
    <row r="48" spans="1:11" ht="15.75" hidden="1" x14ac:dyDescent="0.25">
      <c r="A48" s="15"/>
      <c r="B48" s="16"/>
      <c r="C48" s="17"/>
      <c r="D48" s="17"/>
      <c r="E48" s="18"/>
      <c r="F48" s="11">
        <f t="shared" si="0"/>
        <v>0</v>
      </c>
      <c r="G48" s="16"/>
      <c r="H48" s="17"/>
      <c r="I48" s="18"/>
      <c r="J48" s="17"/>
      <c r="K48" s="12"/>
    </row>
    <row r="49" spans="1:11" ht="15.75" hidden="1" x14ac:dyDescent="0.25">
      <c r="A49" s="15"/>
      <c r="B49" s="16"/>
      <c r="C49" s="17"/>
      <c r="D49" s="17"/>
      <c r="E49" s="18"/>
      <c r="F49" s="11">
        <f t="shared" si="0"/>
        <v>0</v>
      </c>
      <c r="G49" s="16"/>
      <c r="H49" s="17"/>
      <c r="I49" s="18"/>
      <c r="J49" s="17"/>
      <c r="K49" s="12"/>
    </row>
    <row r="50" spans="1:11" ht="15.75" x14ac:dyDescent="0.25">
      <c r="A50" s="16"/>
      <c r="B50" s="19" t="s">
        <v>20</v>
      </c>
      <c r="C50" s="20">
        <f>SUM(C7:C49)</f>
        <v>0</v>
      </c>
      <c r="D50" s="20">
        <f>SUM(D7:D49)</f>
        <v>1172.75</v>
      </c>
      <c r="E50" s="21"/>
      <c r="F50" s="22">
        <f t="shared" si="0"/>
        <v>1172.75</v>
      </c>
      <c r="G50" s="23"/>
      <c r="H50" s="20">
        <f>SUM(H7:H49)</f>
        <v>7097.64</v>
      </c>
      <c r="I50" s="21"/>
      <c r="J50" s="20">
        <f>SUM(J7:J49)</f>
        <v>1172.75</v>
      </c>
      <c r="K50" s="24">
        <f>C50-H50</f>
        <v>-7097.64</v>
      </c>
    </row>
    <row r="53" spans="1:11" ht="15.75" x14ac:dyDescent="0.25">
      <c r="B53" s="25" t="s">
        <v>129</v>
      </c>
      <c r="F53" s="26"/>
      <c r="G53" s="133" t="s">
        <v>245</v>
      </c>
      <c r="H53" s="134"/>
    </row>
    <row r="54" spans="1:11" x14ac:dyDescent="0.25">
      <c r="B54" s="25"/>
      <c r="F54" s="27" t="s">
        <v>22</v>
      </c>
      <c r="G54" s="28"/>
      <c r="H54" s="28"/>
    </row>
    <row r="55" spans="1:11" ht="15.75" x14ac:dyDescent="0.25">
      <c r="B55" s="25" t="s">
        <v>23</v>
      </c>
      <c r="F55" s="26"/>
      <c r="G55" s="133" t="s">
        <v>246</v>
      </c>
      <c r="H55" s="134"/>
    </row>
    <row r="56" spans="1:11" x14ac:dyDescent="0.25">
      <c r="F56" s="27" t="s">
        <v>22</v>
      </c>
      <c r="G56" s="28"/>
      <c r="H56" s="2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="80" zoomScaleNormal="80" workbookViewId="0">
      <selection activeCell="B3" sqref="B3:J3"/>
    </sheetView>
  </sheetViews>
  <sheetFormatPr defaultColWidth="9" defaultRowHeight="15" x14ac:dyDescent="0.25"/>
  <cols>
    <col min="1" max="1" width="7.28515625" style="68" customWidth="1"/>
    <col min="2" max="2" width="24.42578125" style="68" customWidth="1"/>
    <col min="3" max="3" width="16.28515625" style="68" customWidth="1"/>
    <col min="4" max="4" width="13.5703125" style="68" customWidth="1"/>
    <col min="5" max="5" width="18.85546875" style="68" customWidth="1"/>
    <col min="6" max="6" width="15.85546875" style="68" customWidth="1"/>
    <col min="7" max="7" width="16.5703125" style="68" customWidth="1"/>
    <col min="8" max="8" width="14.28515625" style="68" customWidth="1"/>
    <col min="9" max="9" width="22.85546875" style="68" customWidth="1"/>
    <col min="10" max="10" width="14" style="68" customWidth="1"/>
    <col min="11" max="11" width="15.5703125" style="68" customWidth="1"/>
    <col min="12" max="256" width="9" style="68"/>
    <col min="257" max="257" width="7.28515625" style="68" customWidth="1"/>
    <col min="258" max="258" width="24.42578125" style="68" customWidth="1"/>
    <col min="259" max="259" width="16.28515625" style="68" customWidth="1"/>
    <col min="260" max="260" width="13.5703125" style="68" customWidth="1"/>
    <col min="261" max="261" width="18.85546875" style="68" customWidth="1"/>
    <col min="262" max="262" width="15.85546875" style="68" customWidth="1"/>
    <col min="263" max="263" width="16.5703125" style="68" customWidth="1"/>
    <col min="264" max="264" width="14.28515625" style="68" customWidth="1"/>
    <col min="265" max="265" width="22.85546875" style="68" customWidth="1"/>
    <col min="266" max="266" width="14" style="68" customWidth="1"/>
    <col min="267" max="267" width="15.5703125" style="68" customWidth="1"/>
    <col min="268" max="512" width="9" style="68"/>
    <col min="513" max="513" width="7.28515625" style="68" customWidth="1"/>
    <col min="514" max="514" width="24.42578125" style="68" customWidth="1"/>
    <col min="515" max="515" width="16.28515625" style="68" customWidth="1"/>
    <col min="516" max="516" width="13.5703125" style="68" customWidth="1"/>
    <col min="517" max="517" width="18.85546875" style="68" customWidth="1"/>
    <col min="518" max="518" width="15.85546875" style="68" customWidth="1"/>
    <col min="519" max="519" width="16.5703125" style="68" customWidth="1"/>
    <col min="520" max="520" width="14.28515625" style="68" customWidth="1"/>
    <col min="521" max="521" width="22.85546875" style="68" customWidth="1"/>
    <col min="522" max="522" width="14" style="68" customWidth="1"/>
    <col min="523" max="523" width="15.5703125" style="68" customWidth="1"/>
    <col min="524" max="768" width="9" style="68"/>
    <col min="769" max="769" width="7.28515625" style="68" customWidth="1"/>
    <col min="770" max="770" width="24.42578125" style="68" customWidth="1"/>
    <col min="771" max="771" width="16.28515625" style="68" customWidth="1"/>
    <col min="772" max="772" width="13.5703125" style="68" customWidth="1"/>
    <col min="773" max="773" width="18.85546875" style="68" customWidth="1"/>
    <col min="774" max="774" width="15.85546875" style="68" customWidth="1"/>
    <col min="775" max="775" width="16.5703125" style="68" customWidth="1"/>
    <col min="776" max="776" width="14.28515625" style="68" customWidth="1"/>
    <col min="777" max="777" width="22.85546875" style="68" customWidth="1"/>
    <col min="778" max="778" width="14" style="68" customWidth="1"/>
    <col min="779" max="779" width="15.5703125" style="68" customWidth="1"/>
    <col min="780" max="1024" width="9" style="68"/>
    <col min="1025" max="1025" width="7.28515625" style="68" customWidth="1"/>
    <col min="1026" max="1026" width="24.42578125" style="68" customWidth="1"/>
    <col min="1027" max="1027" width="16.28515625" style="68" customWidth="1"/>
    <col min="1028" max="1028" width="13.5703125" style="68" customWidth="1"/>
    <col min="1029" max="1029" width="18.85546875" style="68" customWidth="1"/>
    <col min="1030" max="1030" width="15.85546875" style="68" customWidth="1"/>
    <col min="1031" max="1031" width="16.5703125" style="68" customWidth="1"/>
    <col min="1032" max="1032" width="14.28515625" style="68" customWidth="1"/>
    <col min="1033" max="1033" width="22.85546875" style="68" customWidth="1"/>
    <col min="1034" max="1034" width="14" style="68" customWidth="1"/>
    <col min="1035" max="1035" width="15.5703125" style="68" customWidth="1"/>
    <col min="1036" max="1280" width="9" style="68"/>
    <col min="1281" max="1281" width="7.28515625" style="68" customWidth="1"/>
    <col min="1282" max="1282" width="24.42578125" style="68" customWidth="1"/>
    <col min="1283" max="1283" width="16.28515625" style="68" customWidth="1"/>
    <col min="1284" max="1284" width="13.5703125" style="68" customWidth="1"/>
    <col min="1285" max="1285" width="18.85546875" style="68" customWidth="1"/>
    <col min="1286" max="1286" width="15.85546875" style="68" customWidth="1"/>
    <col min="1287" max="1287" width="16.5703125" style="68" customWidth="1"/>
    <col min="1288" max="1288" width="14.28515625" style="68" customWidth="1"/>
    <col min="1289" max="1289" width="22.85546875" style="68" customWidth="1"/>
    <col min="1290" max="1290" width="14" style="68" customWidth="1"/>
    <col min="1291" max="1291" width="15.5703125" style="68" customWidth="1"/>
    <col min="1292" max="1536" width="9" style="68"/>
    <col min="1537" max="1537" width="7.28515625" style="68" customWidth="1"/>
    <col min="1538" max="1538" width="24.42578125" style="68" customWidth="1"/>
    <col min="1539" max="1539" width="16.28515625" style="68" customWidth="1"/>
    <col min="1540" max="1540" width="13.5703125" style="68" customWidth="1"/>
    <col min="1541" max="1541" width="18.85546875" style="68" customWidth="1"/>
    <col min="1542" max="1542" width="15.85546875" style="68" customWidth="1"/>
    <col min="1543" max="1543" width="16.5703125" style="68" customWidth="1"/>
    <col min="1544" max="1544" width="14.28515625" style="68" customWidth="1"/>
    <col min="1545" max="1545" width="22.85546875" style="68" customWidth="1"/>
    <col min="1546" max="1546" width="14" style="68" customWidth="1"/>
    <col min="1547" max="1547" width="15.5703125" style="68" customWidth="1"/>
    <col min="1548" max="1792" width="9" style="68"/>
    <col min="1793" max="1793" width="7.28515625" style="68" customWidth="1"/>
    <col min="1794" max="1794" width="24.42578125" style="68" customWidth="1"/>
    <col min="1795" max="1795" width="16.28515625" style="68" customWidth="1"/>
    <col min="1796" max="1796" width="13.5703125" style="68" customWidth="1"/>
    <col min="1797" max="1797" width="18.85546875" style="68" customWidth="1"/>
    <col min="1798" max="1798" width="15.85546875" style="68" customWidth="1"/>
    <col min="1799" max="1799" width="16.5703125" style="68" customWidth="1"/>
    <col min="1800" max="1800" width="14.28515625" style="68" customWidth="1"/>
    <col min="1801" max="1801" width="22.85546875" style="68" customWidth="1"/>
    <col min="1802" max="1802" width="14" style="68" customWidth="1"/>
    <col min="1803" max="1803" width="15.5703125" style="68" customWidth="1"/>
    <col min="1804" max="2048" width="9" style="68"/>
    <col min="2049" max="2049" width="7.28515625" style="68" customWidth="1"/>
    <col min="2050" max="2050" width="24.42578125" style="68" customWidth="1"/>
    <col min="2051" max="2051" width="16.28515625" style="68" customWidth="1"/>
    <col min="2052" max="2052" width="13.5703125" style="68" customWidth="1"/>
    <col min="2053" max="2053" width="18.85546875" style="68" customWidth="1"/>
    <col min="2054" max="2054" width="15.85546875" style="68" customWidth="1"/>
    <col min="2055" max="2055" width="16.5703125" style="68" customWidth="1"/>
    <col min="2056" max="2056" width="14.28515625" style="68" customWidth="1"/>
    <col min="2057" max="2057" width="22.85546875" style="68" customWidth="1"/>
    <col min="2058" max="2058" width="14" style="68" customWidth="1"/>
    <col min="2059" max="2059" width="15.5703125" style="68" customWidth="1"/>
    <col min="2060" max="2304" width="9" style="68"/>
    <col min="2305" max="2305" width="7.28515625" style="68" customWidth="1"/>
    <col min="2306" max="2306" width="24.42578125" style="68" customWidth="1"/>
    <col min="2307" max="2307" width="16.28515625" style="68" customWidth="1"/>
    <col min="2308" max="2308" width="13.5703125" style="68" customWidth="1"/>
    <col min="2309" max="2309" width="18.85546875" style="68" customWidth="1"/>
    <col min="2310" max="2310" width="15.85546875" style="68" customWidth="1"/>
    <col min="2311" max="2311" width="16.5703125" style="68" customWidth="1"/>
    <col min="2312" max="2312" width="14.28515625" style="68" customWidth="1"/>
    <col min="2313" max="2313" width="22.85546875" style="68" customWidth="1"/>
    <col min="2314" max="2314" width="14" style="68" customWidth="1"/>
    <col min="2315" max="2315" width="15.5703125" style="68" customWidth="1"/>
    <col min="2316" max="2560" width="9" style="68"/>
    <col min="2561" max="2561" width="7.28515625" style="68" customWidth="1"/>
    <col min="2562" max="2562" width="24.42578125" style="68" customWidth="1"/>
    <col min="2563" max="2563" width="16.28515625" style="68" customWidth="1"/>
    <col min="2564" max="2564" width="13.5703125" style="68" customWidth="1"/>
    <col min="2565" max="2565" width="18.85546875" style="68" customWidth="1"/>
    <col min="2566" max="2566" width="15.85546875" style="68" customWidth="1"/>
    <col min="2567" max="2567" width="16.5703125" style="68" customWidth="1"/>
    <col min="2568" max="2568" width="14.28515625" style="68" customWidth="1"/>
    <col min="2569" max="2569" width="22.85546875" style="68" customWidth="1"/>
    <col min="2570" max="2570" width="14" style="68" customWidth="1"/>
    <col min="2571" max="2571" width="15.5703125" style="68" customWidth="1"/>
    <col min="2572" max="2816" width="9" style="68"/>
    <col min="2817" max="2817" width="7.28515625" style="68" customWidth="1"/>
    <col min="2818" max="2818" width="24.42578125" style="68" customWidth="1"/>
    <col min="2819" max="2819" width="16.28515625" style="68" customWidth="1"/>
    <col min="2820" max="2820" width="13.5703125" style="68" customWidth="1"/>
    <col min="2821" max="2821" width="18.85546875" style="68" customWidth="1"/>
    <col min="2822" max="2822" width="15.85546875" style="68" customWidth="1"/>
    <col min="2823" max="2823" width="16.5703125" style="68" customWidth="1"/>
    <col min="2824" max="2824" width="14.28515625" style="68" customWidth="1"/>
    <col min="2825" max="2825" width="22.85546875" style="68" customWidth="1"/>
    <col min="2826" max="2826" width="14" style="68" customWidth="1"/>
    <col min="2827" max="2827" width="15.5703125" style="68" customWidth="1"/>
    <col min="2828" max="3072" width="9" style="68"/>
    <col min="3073" max="3073" width="7.28515625" style="68" customWidth="1"/>
    <col min="3074" max="3074" width="24.42578125" style="68" customWidth="1"/>
    <col min="3075" max="3075" width="16.28515625" style="68" customWidth="1"/>
    <col min="3076" max="3076" width="13.5703125" style="68" customWidth="1"/>
    <col min="3077" max="3077" width="18.85546875" style="68" customWidth="1"/>
    <col min="3078" max="3078" width="15.85546875" style="68" customWidth="1"/>
    <col min="3079" max="3079" width="16.5703125" style="68" customWidth="1"/>
    <col min="3080" max="3080" width="14.28515625" style="68" customWidth="1"/>
    <col min="3081" max="3081" width="22.85546875" style="68" customWidth="1"/>
    <col min="3082" max="3082" width="14" style="68" customWidth="1"/>
    <col min="3083" max="3083" width="15.5703125" style="68" customWidth="1"/>
    <col min="3084" max="3328" width="9" style="68"/>
    <col min="3329" max="3329" width="7.28515625" style="68" customWidth="1"/>
    <col min="3330" max="3330" width="24.42578125" style="68" customWidth="1"/>
    <col min="3331" max="3331" width="16.28515625" style="68" customWidth="1"/>
    <col min="3332" max="3332" width="13.5703125" style="68" customWidth="1"/>
    <col min="3333" max="3333" width="18.85546875" style="68" customWidth="1"/>
    <col min="3334" max="3334" width="15.85546875" style="68" customWidth="1"/>
    <col min="3335" max="3335" width="16.5703125" style="68" customWidth="1"/>
    <col min="3336" max="3336" width="14.28515625" style="68" customWidth="1"/>
    <col min="3337" max="3337" width="22.85546875" style="68" customWidth="1"/>
    <col min="3338" max="3338" width="14" style="68" customWidth="1"/>
    <col min="3339" max="3339" width="15.5703125" style="68" customWidth="1"/>
    <col min="3340" max="3584" width="9" style="68"/>
    <col min="3585" max="3585" width="7.28515625" style="68" customWidth="1"/>
    <col min="3586" max="3586" width="24.42578125" style="68" customWidth="1"/>
    <col min="3587" max="3587" width="16.28515625" style="68" customWidth="1"/>
    <col min="3588" max="3588" width="13.5703125" style="68" customWidth="1"/>
    <col min="3589" max="3589" width="18.85546875" style="68" customWidth="1"/>
    <col min="3590" max="3590" width="15.85546875" style="68" customWidth="1"/>
    <col min="3591" max="3591" width="16.5703125" style="68" customWidth="1"/>
    <col min="3592" max="3592" width="14.28515625" style="68" customWidth="1"/>
    <col min="3593" max="3593" width="22.85546875" style="68" customWidth="1"/>
    <col min="3594" max="3594" width="14" style="68" customWidth="1"/>
    <col min="3595" max="3595" width="15.5703125" style="68" customWidth="1"/>
    <col min="3596" max="3840" width="9" style="68"/>
    <col min="3841" max="3841" width="7.28515625" style="68" customWidth="1"/>
    <col min="3842" max="3842" width="24.42578125" style="68" customWidth="1"/>
    <col min="3843" max="3843" width="16.28515625" style="68" customWidth="1"/>
    <col min="3844" max="3844" width="13.5703125" style="68" customWidth="1"/>
    <col min="3845" max="3845" width="18.85546875" style="68" customWidth="1"/>
    <col min="3846" max="3846" width="15.85546875" style="68" customWidth="1"/>
    <col min="3847" max="3847" width="16.5703125" style="68" customWidth="1"/>
    <col min="3848" max="3848" width="14.28515625" style="68" customWidth="1"/>
    <col min="3849" max="3849" width="22.85546875" style="68" customWidth="1"/>
    <col min="3850" max="3850" width="14" style="68" customWidth="1"/>
    <col min="3851" max="3851" width="15.5703125" style="68" customWidth="1"/>
    <col min="3852" max="4096" width="9" style="68"/>
    <col min="4097" max="4097" width="7.28515625" style="68" customWidth="1"/>
    <col min="4098" max="4098" width="24.42578125" style="68" customWidth="1"/>
    <col min="4099" max="4099" width="16.28515625" style="68" customWidth="1"/>
    <col min="4100" max="4100" width="13.5703125" style="68" customWidth="1"/>
    <col min="4101" max="4101" width="18.85546875" style="68" customWidth="1"/>
    <col min="4102" max="4102" width="15.85546875" style="68" customWidth="1"/>
    <col min="4103" max="4103" width="16.5703125" style="68" customWidth="1"/>
    <col min="4104" max="4104" width="14.28515625" style="68" customWidth="1"/>
    <col min="4105" max="4105" width="22.85546875" style="68" customWidth="1"/>
    <col min="4106" max="4106" width="14" style="68" customWidth="1"/>
    <col min="4107" max="4107" width="15.5703125" style="68" customWidth="1"/>
    <col min="4108" max="4352" width="9" style="68"/>
    <col min="4353" max="4353" width="7.28515625" style="68" customWidth="1"/>
    <col min="4354" max="4354" width="24.42578125" style="68" customWidth="1"/>
    <col min="4355" max="4355" width="16.28515625" style="68" customWidth="1"/>
    <col min="4356" max="4356" width="13.5703125" style="68" customWidth="1"/>
    <col min="4357" max="4357" width="18.85546875" style="68" customWidth="1"/>
    <col min="4358" max="4358" width="15.85546875" style="68" customWidth="1"/>
    <col min="4359" max="4359" width="16.5703125" style="68" customWidth="1"/>
    <col min="4360" max="4360" width="14.28515625" style="68" customWidth="1"/>
    <col min="4361" max="4361" width="22.85546875" style="68" customWidth="1"/>
    <col min="4362" max="4362" width="14" style="68" customWidth="1"/>
    <col min="4363" max="4363" width="15.5703125" style="68" customWidth="1"/>
    <col min="4364" max="4608" width="9" style="68"/>
    <col min="4609" max="4609" width="7.28515625" style="68" customWidth="1"/>
    <col min="4610" max="4610" width="24.42578125" style="68" customWidth="1"/>
    <col min="4611" max="4611" width="16.28515625" style="68" customWidth="1"/>
    <col min="4612" max="4612" width="13.5703125" style="68" customWidth="1"/>
    <col min="4613" max="4613" width="18.85546875" style="68" customWidth="1"/>
    <col min="4614" max="4614" width="15.85546875" style="68" customWidth="1"/>
    <col min="4615" max="4615" width="16.5703125" style="68" customWidth="1"/>
    <col min="4616" max="4616" width="14.28515625" style="68" customWidth="1"/>
    <col min="4617" max="4617" width="22.85546875" style="68" customWidth="1"/>
    <col min="4618" max="4618" width="14" style="68" customWidth="1"/>
    <col min="4619" max="4619" width="15.5703125" style="68" customWidth="1"/>
    <col min="4620" max="4864" width="9" style="68"/>
    <col min="4865" max="4865" width="7.28515625" style="68" customWidth="1"/>
    <col min="4866" max="4866" width="24.42578125" style="68" customWidth="1"/>
    <col min="4867" max="4867" width="16.28515625" style="68" customWidth="1"/>
    <col min="4868" max="4868" width="13.5703125" style="68" customWidth="1"/>
    <col min="4869" max="4869" width="18.85546875" style="68" customWidth="1"/>
    <col min="4870" max="4870" width="15.85546875" style="68" customWidth="1"/>
    <col min="4871" max="4871" width="16.5703125" style="68" customWidth="1"/>
    <col min="4872" max="4872" width="14.28515625" style="68" customWidth="1"/>
    <col min="4873" max="4873" width="22.85546875" style="68" customWidth="1"/>
    <col min="4874" max="4874" width="14" style="68" customWidth="1"/>
    <col min="4875" max="4875" width="15.5703125" style="68" customWidth="1"/>
    <col min="4876" max="5120" width="9" style="68"/>
    <col min="5121" max="5121" width="7.28515625" style="68" customWidth="1"/>
    <col min="5122" max="5122" width="24.42578125" style="68" customWidth="1"/>
    <col min="5123" max="5123" width="16.28515625" style="68" customWidth="1"/>
    <col min="5124" max="5124" width="13.5703125" style="68" customWidth="1"/>
    <col min="5125" max="5125" width="18.85546875" style="68" customWidth="1"/>
    <col min="5126" max="5126" width="15.85546875" style="68" customWidth="1"/>
    <col min="5127" max="5127" width="16.5703125" style="68" customWidth="1"/>
    <col min="5128" max="5128" width="14.28515625" style="68" customWidth="1"/>
    <col min="5129" max="5129" width="22.85546875" style="68" customWidth="1"/>
    <col min="5130" max="5130" width="14" style="68" customWidth="1"/>
    <col min="5131" max="5131" width="15.5703125" style="68" customWidth="1"/>
    <col min="5132" max="5376" width="9" style="68"/>
    <col min="5377" max="5377" width="7.28515625" style="68" customWidth="1"/>
    <col min="5378" max="5378" width="24.42578125" style="68" customWidth="1"/>
    <col min="5379" max="5379" width="16.28515625" style="68" customWidth="1"/>
    <col min="5380" max="5380" width="13.5703125" style="68" customWidth="1"/>
    <col min="5381" max="5381" width="18.85546875" style="68" customWidth="1"/>
    <col min="5382" max="5382" width="15.85546875" style="68" customWidth="1"/>
    <col min="5383" max="5383" width="16.5703125" style="68" customWidth="1"/>
    <col min="5384" max="5384" width="14.28515625" style="68" customWidth="1"/>
    <col min="5385" max="5385" width="22.85546875" style="68" customWidth="1"/>
    <col min="5386" max="5386" width="14" style="68" customWidth="1"/>
    <col min="5387" max="5387" width="15.5703125" style="68" customWidth="1"/>
    <col min="5388" max="5632" width="9" style="68"/>
    <col min="5633" max="5633" width="7.28515625" style="68" customWidth="1"/>
    <col min="5634" max="5634" width="24.42578125" style="68" customWidth="1"/>
    <col min="5635" max="5635" width="16.28515625" style="68" customWidth="1"/>
    <col min="5636" max="5636" width="13.5703125" style="68" customWidth="1"/>
    <col min="5637" max="5637" width="18.85546875" style="68" customWidth="1"/>
    <col min="5638" max="5638" width="15.85546875" style="68" customWidth="1"/>
    <col min="5639" max="5639" width="16.5703125" style="68" customWidth="1"/>
    <col min="5640" max="5640" width="14.28515625" style="68" customWidth="1"/>
    <col min="5641" max="5641" width="22.85546875" style="68" customWidth="1"/>
    <col min="5642" max="5642" width="14" style="68" customWidth="1"/>
    <col min="5643" max="5643" width="15.5703125" style="68" customWidth="1"/>
    <col min="5644" max="5888" width="9" style="68"/>
    <col min="5889" max="5889" width="7.28515625" style="68" customWidth="1"/>
    <col min="5890" max="5890" width="24.42578125" style="68" customWidth="1"/>
    <col min="5891" max="5891" width="16.28515625" style="68" customWidth="1"/>
    <col min="5892" max="5892" width="13.5703125" style="68" customWidth="1"/>
    <col min="5893" max="5893" width="18.85546875" style="68" customWidth="1"/>
    <col min="5894" max="5894" width="15.85546875" style="68" customWidth="1"/>
    <col min="5895" max="5895" width="16.5703125" style="68" customWidth="1"/>
    <col min="5896" max="5896" width="14.28515625" style="68" customWidth="1"/>
    <col min="5897" max="5897" width="22.85546875" style="68" customWidth="1"/>
    <col min="5898" max="5898" width="14" style="68" customWidth="1"/>
    <col min="5899" max="5899" width="15.5703125" style="68" customWidth="1"/>
    <col min="5900" max="6144" width="9" style="68"/>
    <col min="6145" max="6145" width="7.28515625" style="68" customWidth="1"/>
    <col min="6146" max="6146" width="24.42578125" style="68" customWidth="1"/>
    <col min="6147" max="6147" width="16.28515625" style="68" customWidth="1"/>
    <col min="6148" max="6148" width="13.5703125" style="68" customWidth="1"/>
    <col min="6149" max="6149" width="18.85546875" style="68" customWidth="1"/>
    <col min="6150" max="6150" width="15.85546875" style="68" customWidth="1"/>
    <col min="6151" max="6151" width="16.5703125" style="68" customWidth="1"/>
    <col min="6152" max="6152" width="14.28515625" style="68" customWidth="1"/>
    <col min="6153" max="6153" width="22.85546875" style="68" customWidth="1"/>
    <col min="6154" max="6154" width="14" style="68" customWidth="1"/>
    <col min="6155" max="6155" width="15.5703125" style="68" customWidth="1"/>
    <col min="6156" max="6400" width="9" style="68"/>
    <col min="6401" max="6401" width="7.28515625" style="68" customWidth="1"/>
    <col min="6402" max="6402" width="24.42578125" style="68" customWidth="1"/>
    <col min="6403" max="6403" width="16.28515625" style="68" customWidth="1"/>
    <col min="6404" max="6404" width="13.5703125" style="68" customWidth="1"/>
    <col min="6405" max="6405" width="18.85546875" style="68" customWidth="1"/>
    <col min="6406" max="6406" width="15.85546875" style="68" customWidth="1"/>
    <col min="6407" max="6407" width="16.5703125" style="68" customWidth="1"/>
    <col min="6408" max="6408" width="14.28515625" style="68" customWidth="1"/>
    <col min="6409" max="6409" width="22.85546875" style="68" customWidth="1"/>
    <col min="6410" max="6410" width="14" style="68" customWidth="1"/>
    <col min="6411" max="6411" width="15.5703125" style="68" customWidth="1"/>
    <col min="6412" max="6656" width="9" style="68"/>
    <col min="6657" max="6657" width="7.28515625" style="68" customWidth="1"/>
    <col min="6658" max="6658" width="24.42578125" style="68" customWidth="1"/>
    <col min="6659" max="6659" width="16.28515625" style="68" customWidth="1"/>
    <col min="6660" max="6660" width="13.5703125" style="68" customWidth="1"/>
    <col min="6661" max="6661" width="18.85546875" style="68" customWidth="1"/>
    <col min="6662" max="6662" width="15.85546875" style="68" customWidth="1"/>
    <col min="6663" max="6663" width="16.5703125" style="68" customWidth="1"/>
    <col min="6664" max="6664" width="14.28515625" style="68" customWidth="1"/>
    <col min="6665" max="6665" width="22.85546875" style="68" customWidth="1"/>
    <col min="6666" max="6666" width="14" style="68" customWidth="1"/>
    <col min="6667" max="6667" width="15.5703125" style="68" customWidth="1"/>
    <col min="6668" max="6912" width="9" style="68"/>
    <col min="6913" max="6913" width="7.28515625" style="68" customWidth="1"/>
    <col min="6914" max="6914" width="24.42578125" style="68" customWidth="1"/>
    <col min="6915" max="6915" width="16.28515625" style="68" customWidth="1"/>
    <col min="6916" max="6916" width="13.5703125" style="68" customWidth="1"/>
    <col min="6917" max="6917" width="18.85546875" style="68" customWidth="1"/>
    <col min="6918" max="6918" width="15.85546875" style="68" customWidth="1"/>
    <col min="6919" max="6919" width="16.5703125" style="68" customWidth="1"/>
    <col min="6920" max="6920" width="14.28515625" style="68" customWidth="1"/>
    <col min="6921" max="6921" width="22.85546875" style="68" customWidth="1"/>
    <col min="6922" max="6922" width="14" style="68" customWidth="1"/>
    <col min="6923" max="6923" width="15.5703125" style="68" customWidth="1"/>
    <col min="6924" max="7168" width="9" style="68"/>
    <col min="7169" max="7169" width="7.28515625" style="68" customWidth="1"/>
    <col min="7170" max="7170" width="24.42578125" style="68" customWidth="1"/>
    <col min="7171" max="7171" width="16.28515625" style="68" customWidth="1"/>
    <col min="7172" max="7172" width="13.5703125" style="68" customWidth="1"/>
    <col min="7173" max="7173" width="18.85546875" style="68" customWidth="1"/>
    <col min="7174" max="7174" width="15.85546875" style="68" customWidth="1"/>
    <col min="7175" max="7175" width="16.5703125" style="68" customWidth="1"/>
    <col min="7176" max="7176" width="14.28515625" style="68" customWidth="1"/>
    <col min="7177" max="7177" width="22.85546875" style="68" customWidth="1"/>
    <col min="7178" max="7178" width="14" style="68" customWidth="1"/>
    <col min="7179" max="7179" width="15.5703125" style="68" customWidth="1"/>
    <col min="7180" max="7424" width="9" style="68"/>
    <col min="7425" max="7425" width="7.28515625" style="68" customWidth="1"/>
    <col min="7426" max="7426" width="24.42578125" style="68" customWidth="1"/>
    <col min="7427" max="7427" width="16.28515625" style="68" customWidth="1"/>
    <col min="7428" max="7428" width="13.5703125" style="68" customWidth="1"/>
    <col min="7429" max="7429" width="18.85546875" style="68" customWidth="1"/>
    <col min="7430" max="7430" width="15.85546875" style="68" customWidth="1"/>
    <col min="7431" max="7431" width="16.5703125" style="68" customWidth="1"/>
    <col min="7432" max="7432" width="14.28515625" style="68" customWidth="1"/>
    <col min="7433" max="7433" width="22.85546875" style="68" customWidth="1"/>
    <col min="7434" max="7434" width="14" style="68" customWidth="1"/>
    <col min="7435" max="7435" width="15.5703125" style="68" customWidth="1"/>
    <col min="7436" max="7680" width="9" style="68"/>
    <col min="7681" max="7681" width="7.28515625" style="68" customWidth="1"/>
    <col min="7682" max="7682" width="24.42578125" style="68" customWidth="1"/>
    <col min="7683" max="7683" width="16.28515625" style="68" customWidth="1"/>
    <col min="7684" max="7684" width="13.5703125" style="68" customWidth="1"/>
    <col min="7685" max="7685" width="18.85546875" style="68" customWidth="1"/>
    <col min="7686" max="7686" width="15.85546875" style="68" customWidth="1"/>
    <col min="7687" max="7687" width="16.5703125" style="68" customWidth="1"/>
    <col min="7688" max="7688" width="14.28515625" style="68" customWidth="1"/>
    <col min="7689" max="7689" width="22.85546875" style="68" customWidth="1"/>
    <col min="7690" max="7690" width="14" style="68" customWidth="1"/>
    <col min="7691" max="7691" width="15.5703125" style="68" customWidth="1"/>
    <col min="7692" max="7936" width="9" style="68"/>
    <col min="7937" max="7937" width="7.28515625" style="68" customWidth="1"/>
    <col min="7938" max="7938" width="24.42578125" style="68" customWidth="1"/>
    <col min="7939" max="7939" width="16.28515625" style="68" customWidth="1"/>
    <col min="7940" max="7940" width="13.5703125" style="68" customWidth="1"/>
    <col min="7941" max="7941" width="18.85546875" style="68" customWidth="1"/>
    <col min="7942" max="7942" width="15.85546875" style="68" customWidth="1"/>
    <col min="7943" max="7943" width="16.5703125" style="68" customWidth="1"/>
    <col min="7944" max="7944" width="14.28515625" style="68" customWidth="1"/>
    <col min="7945" max="7945" width="22.85546875" style="68" customWidth="1"/>
    <col min="7946" max="7946" width="14" style="68" customWidth="1"/>
    <col min="7947" max="7947" width="15.5703125" style="68" customWidth="1"/>
    <col min="7948" max="8192" width="9" style="68"/>
    <col min="8193" max="8193" width="7.28515625" style="68" customWidth="1"/>
    <col min="8194" max="8194" width="24.42578125" style="68" customWidth="1"/>
    <col min="8195" max="8195" width="16.28515625" style="68" customWidth="1"/>
    <col min="8196" max="8196" width="13.5703125" style="68" customWidth="1"/>
    <col min="8197" max="8197" width="18.85546875" style="68" customWidth="1"/>
    <col min="8198" max="8198" width="15.85546875" style="68" customWidth="1"/>
    <col min="8199" max="8199" width="16.5703125" style="68" customWidth="1"/>
    <col min="8200" max="8200" width="14.28515625" style="68" customWidth="1"/>
    <col min="8201" max="8201" width="22.85546875" style="68" customWidth="1"/>
    <col min="8202" max="8202" width="14" style="68" customWidth="1"/>
    <col min="8203" max="8203" width="15.5703125" style="68" customWidth="1"/>
    <col min="8204" max="8448" width="9" style="68"/>
    <col min="8449" max="8449" width="7.28515625" style="68" customWidth="1"/>
    <col min="8450" max="8450" width="24.42578125" style="68" customWidth="1"/>
    <col min="8451" max="8451" width="16.28515625" style="68" customWidth="1"/>
    <col min="8452" max="8452" width="13.5703125" style="68" customWidth="1"/>
    <col min="8453" max="8453" width="18.85546875" style="68" customWidth="1"/>
    <col min="8454" max="8454" width="15.85546875" style="68" customWidth="1"/>
    <col min="8455" max="8455" width="16.5703125" style="68" customWidth="1"/>
    <col min="8456" max="8456" width="14.28515625" style="68" customWidth="1"/>
    <col min="8457" max="8457" width="22.85546875" style="68" customWidth="1"/>
    <col min="8458" max="8458" width="14" style="68" customWidth="1"/>
    <col min="8459" max="8459" width="15.5703125" style="68" customWidth="1"/>
    <col min="8460" max="8704" width="9" style="68"/>
    <col min="8705" max="8705" width="7.28515625" style="68" customWidth="1"/>
    <col min="8706" max="8706" width="24.42578125" style="68" customWidth="1"/>
    <col min="8707" max="8707" width="16.28515625" style="68" customWidth="1"/>
    <col min="8708" max="8708" width="13.5703125" style="68" customWidth="1"/>
    <col min="8709" max="8709" width="18.85546875" style="68" customWidth="1"/>
    <col min="8710" max="8710" width="15.85546875" style="68" customWidth="1"/>
    <col min="8711" max="8711" width="16.5703125" style="68" customWidth="1"/>
    <col min="8712" max="8712" width="14.28515625" style="68" customWidth="1"/>
    <col min="8713" max="8713" width="22.85546875" style="68" customWidth="1"/>
    <col min="8714" max="8714" width="14" style="68" customWidth="1"/>
    <col min="8715" max="8715" width="15.5703125" style="68" customWidth="1"/>
    <col min="8716" max="8960" width="9" style="68"/>
    <col min="8961" max="8961" width="7.28515625" style="68" customWidth="1"/>
    <col min="8962" max="8962" width="24.42578125" style="68" customWidth="1"/>
    <col min="8963" max="8963" width="16.28515625" style="68" customWidth="1"/>
    <col min="8964" max="8964" width="13.5703125" style="68" customWidth="1"/>
    <col min="8965" max="8965" width="18.85546875" style="68" customWidth="1"/>
    <col min="8966" max="8966" width="15.85546875" style="68" customWidth="1"/>
    <col min="8967" max="8967" width="16.5703125" style="68" customWidth="1"/>
    <col min="8968" max="8968" width="14.28515625" style="68" customWidth="1"/>
    <col min="8969" max="8969" width="22.85546875" style="68" customWidth="1"/>
    <col min="8970" max="8970" width="14" style="68" customWidth="1"/>
    <col min="8971" max="8971" width="15.5703125" style="68" customWidth="1"/>
    <col min="8972" max="9216" width="9" style="68"/>
    <col min="9217" max="9217" width="7.28515625" style="68" customWidth="1"/>
    <col min="9218" max="9218" width="24.42578125" style="68" customWidth="1"/>
    <col min="9219" max="9219" width="16.28515625" style="68" customWidth="1"/>
    <col min="9220" max="9220" width="13.5703125" style="68" customWidth="1"/>
    <col min="9221" max="9221" width="18.85546875" style="68" customWidth="1"/>
    <col min="9222" max="9222" width="15.85546875" style="68" customWidth="1"/>
    <col min="9223" max="9223" width="16.5703125" style="68" customWidth="1"/>
    <col min="9224" max="9224" width="14.28515625" style="68" customWidth="1"/>
    <col min="9225" max="9225" width="22.85546875" style="68" customWidth="1"/>
    <col min="9226" max="9226" width="14" style="68" customWidth="1"/>
    <col min="9227" max="9227" width="15.5703125" style="68" customWidth="1"/>
    <col min="9228" max="9472" width="9" style="68"/>
    <col min="9473" max="9473" width="7.28515625" style="68" customWidth="1"/>
    <col min="9474" max="9474" width="24.42578125" style="68" customWidth="1"/>
    <col min="9475" max="9475" width="16.28515625" style="68" customWidth="1"/>
    <col min="9476" max="9476" width="13.5703125" style="68" customWidth="1"/>
    <col min="9477" max="9477" width="18.85546875" style="68" customWidth="1"/>
    <col min="9478" max="9478" width="15.85546875" style="68" customWidth="1"/>
    <col min="9479" max="9479" width="16.5703125" style="68" customWidth="1"/>
    <col min="9480" max="9480" width="14.28515625" style="68" customWidth="1"/>
    <col min="9481" max="9481" width="22.85546875" style="68" customWidth="1"/>
    <col min="9482" max="9482" width="14" style="68" customWidth="1"/>
    <col min="9483" max="9483" width="15.5703125" style="68" customWidth="1"/>
    <col min="9484" max="9728" width="9" style="68"/>
    <col min="9729" max="9729" width="7.28515625" style="68" customWidth="1"/>
    <col min="9730" max="9730" width="24.42578125" style="68" customWidth="1"/>
    <col min="9731" max="9731" width="16.28515625" style="68" customWidth="1"/>
    <col min="9732" max="9732" width="13.5703125" style="68" customWidth="1"/>
    <col min="9733" max="9733" width="18.85546875" style="68" customWidth="1"/>
    <col min="9734" max="9734" width="15.85546875" style="68" customWidth="1"/>
    <col min="9735" max="9735" width="16.5703125" style="68" customWidth="1"/>
    <col min="9736" max="9736" width="14.28515625" style="68" customWidth="1"/>
    <col min="9737" max="9737" width="22.85546875" style="68" customWidth="1"/>
    <col min="9738" max="9738" width="14" style="68" customWidth="1"/>
    <col min="9739" max="9739" width="15.5703125" style="68" customWidth="1"/>
    <col min="9740" max="9984" width="9" style="68"/>
    <col min="9985" max="9985" width="7.28515625" style="68" customWidth="1"/>
    <col min="9986" max="9986" width="24.42578125" style="68" customWidth="1"/>
    <col min="9987" max="9987" width="16.28515625" style="68" customWidth="1"/>
    <col min="9988" max="9988" width="13.5703125" style="68" customWidth="1"/>
    <col min="9989" max="9989" width="18.85546875" style="68" customWidth="1"/>
    <col min="9990" max="9990" width="15.85546875" style="68" customWidth="1"/>
    <col min="9991" max="9991" width="16.5703125" style="68" customWidth="1"/>
    <col min="9992" max="9992" width="14.28515625" style="68" customWidth="1"/>
    <col min="9993" max="9993" width="22.85546875" style="68" customWidth="1"/>
    <col min="9994" max="9994" width="14" style="68" customWidth="1"/>
    <col min="9995" max="9995" width="15.5703125" style="68" customWidth="1"/>
    <col min="9996" max="10240" width="9" style="68"/>
    <col min="10241" max="10241" width="7.28515625" style="68" customWidth="1"/>
    <col min="10242" max="10242" width="24.42578125" style="68" customWidth="1"/>
    <col min="10243" max="10243" width="16.28515625" style="68" customWidth="1"/>
    <col min="10244" max="10244" width="13.5703125" style="68" customWidth="1"/>
    <col min="10245" max="10245" width="18.85546875" style="68" customWidth="1"/>
    <col min="10246" max="10246" width="15.85546875" style="68" customWidth="1"/>
    <col min="10247" max="10247" width="16.5703125" style="68" customWidth="1"/>
    <col min="10248" max="10248" width="14.28515625" style="68" customWidth="1"/>
    <col min="10249" max="10249" width="22.85546875" style="68" customWidth="1"/>
    <col min="10250" max="10250" width="14" style="68" customWidth="1"/>
    <col min="10251" max="10251" width="15.5703125" style="68" customWidth="1"/>
    <col min="10252" max="10496" width="9" style="68"/>
    <col min="10497" max="10497" width="7.28515625" style="68" customWidth="1"/>
    <col min="10498" max="10498" width="24.42578125" style="68" customWidth="1"/>
    <col min="10499" max="10499" width="16.28515625" style="68" customWidth="1"/>
    <col min="10500" max="10500" width="13.5703125" style="68" customWidth="1"/>
    <col min="10501" max="10501" width="18.85546875" style="68" customWidth="1"/>
    <col min="10502" max="10502" width="15.85546875" style="68" customWidth="1"/>
    <col min="10503" max="10503" width="16.5703125" style="68" customWidth="1"/>
    <col min="10504" max="10504" width="14.28515625" style="68" customWidth="1"/>
    <col min="10505" max="10505" width="22.85546875" style="68" customWidth="1"/>
    <col min="10506" max="10506" width="14" style="68" customWidth="1"/>
    <col min="10507" max="10507" width="15.5703125" style="68" customWidth="1"/>
    <col min="10508" max="10752" width="9" style="68"/>
    <col min="10753" max="10753" width="7.28515625" style="68" customWidth="1"/>
    <col min="10754" max="10754" width="24.42578125" style="68" customWidth="1"/>
    <col min="10755" max="10755" width="16.28515625" style="68" customWidth="1"/>
    <col min="10756" max="10756" width="13.5703125" style="68" customWidth="1"/>
    <col min="10757" max="10757" width="18.85546875" style="68" customWidth="1"/>
    <col min="10758" max="10758" width="15.85546875" style="68" customWidth="1"/>
    <col min="10759" max="10759" width="16.5703125" style="68" customWidth="1"/>
    <col min="10760" max="10760" width="14.28515625" style="68" customWidth="1"/>
    <col min="10761" max="10761" width="22.85546875" style="68" customWidth="1"/>
    <col min="10762" max="10762" width="14" style="68" customWidth="1"/>
    <col min="10763" max="10763" width="15.5703125" style="68" customWidth="1"/>
    <col min="10764" max="11008" width="9" style="68"/>
    <col min="11009" max="11009" width="7.28515625" style="68" customWidth="1"/>
    <col min="11010" max="11010" width="24.42578125" style="68" customWidth="1"/>
    <col min="11011" max="11011" width="16.28515625" style="68" customWidth="1"/>
    <col min="11012" max="11012" width="13.5703125" style="68" customWidth="1"/>
    <col min="11013" max="11013" width="18.85546875" style="68" customWidth="1"/>
    <col min="11014" max="11014" width="15.85546875" style="68" customWidth="1"/>
    <col min="11015" max="11015" width="16.5703125" style="68" customWidth="1"/>
    <col min="11016" max="11016" width="14.28515625" style="68" customWidth="1"/>
    <col min="11017" max="11017" width="22.85546875" style="68" customWidth="1"/>
    <col min="11018" max="11018" width="14" style="68" customWidth="1"/>
    <col min="11019" max="11019" width="15.5703125" style="68" customWidth="1"/>
    <col min="11020" max="11264" width="9" style="68"/>
    <col min="11265" max="11265" width="7.28515625" style="68" customWidth="1"/>
    <col min="11266" max="11266" width="24.42578125" style="68" customWidth="1"/>
    <col min="11267" max="11267" width="16.28515625" style="68" customWidth="1"/>
    <col min="11268" max="11268" width="13.5703125" style="68" customWidth="1"/>
    <col min="11269" max="11269" width="18.85546875" style="68" customWidth="1"/>
    <col min="11270" max="11270" width="15.85546875" style="68" customWidth="1"/>
    <col min="11271" max="11271" width="16.5703125" style="68" customWidth="1"/>
    <col min="11272" max="11272" width="14.28515625" style="68" customWidth="1"/>
    <col min="11273" max="11273" width="22.85546875" style="68" customWidth="1"/>
    <col min="11274" max="11274" width="14" style="68" customWidth="1"/>
    <col min="11275" max="11275" width="15.5703125" style="68" customWidth="1"/>
    <col min="11276" max="11520" width="9" style="68"/>
    <col min="11521" max="11521" width="7.28515625" style="68" customWidth="1"/>
    <col min="11522" max="11522" width="24.42578125" style="68" customWidth="1"/>
    <col min="11523" max="11523" width="16.28515625" style="68" customWidth="1"/>
    <col min="11524" max="11524" width="13.5703125" style="68" customWidth="1"/>
    <col min="11525" max="11525" width="18.85546875" style="68" customWidth="1"/>
    <col min="11526" max="11526" width="15.85546875" style="68" customWidth="1"/>
    <col min="11527" max="11527" width="16.5703125" style="68" customWidth="1"/>
    <col min="11528" max="11528" width="14.28515625" style="68" customWidth="1"/>
    <col min="11529" max="11529" width="22.85546875" style="68" customWidth="1"/>
    <col min="11530" max="11530" width="14" style="68" customWidth="1"/>
    <col min="11531" max="11531" width="15.5703125" style="68" customWidth="1"/>
    <col min="11532" max="11776" width="9" style="68"/>
    <col min="11777" max="11777" width="7.28515625" style="68" customWidth="1"/>
    <col min="11778" max="11778" width="24.42578125" style="68" customWidth="1"/>
    <col min="11779" max="11779" width="16.28515625" style="68" customWidth="1"/>
    <col min="11780" max="11780" width="13.5703125" style="68" customWidth="1"/>
    <col min="11781" max="11781" width="18.85546875" style="68" customWidth="1"/>
    <col min="11782" max="11782" width="15.85546875" style="68" customWidth="1"/>
    <col min="11783" max="11783" width="16.5703125" style="68" customWidth="1"/>
    <col min="11784" max="11784" width="14.28515625" style="68" customWidth="1"/>
    <col min="11785" max="11785" width="22.85546875" style="68" customWidth="1"/>
    <col min="11786" max="11786" width="14" style="68" customWidth="1"/>
    <col min="11787" max="11787" width="15.5703125" style="68" customWidth="1"/>
    <col min="11788" max="12032" width="9" style="68"/>
    <col min="12033" max="12033" width="7.28515625" style="68" customWidth="1"/>
    <col min="12034" max="12034" width="24.42578125" style="68" customWidth="1"/>
    <col min="12035" max="12035" width="16.28515625" style="68" customWidth="1"/>
    <col min="12036" max="12036" width="13.5703125" style="68" customWidth="1"/>
    <col min="12037" max="12037" width="18.85546875" style="68" customWidth="1"/>
    <col min="12038" max="12038" width="15.85546875" style="68" customWidth="1"/>
    <col min="12039" max="12039" width="16.5703125" style="68" customWidth="1"/>
    <col min="12040" max="12040" width="14.28515625" style="68" customWidth="1"/>
    <col min="12041" max="12041" width="22.85546875" style="68" customWidth="1"/>
    <col min="12042" max="12042" width="14" style="68" customWidth="1"/>
    <col min="12043" max="12043" width="15.5703125" style="68" customWidth="1"/>
    <col min="12044" max="12288" width="9" style="68"/>
    <col min="12289" max="12289" width="7.28515625" style="68" customWidth="1"/>
    <col min="12290" max="12290" width="24.42578125" style="68" customWidth="1"/>
    <col min="12291" max="12291" width="16.28515625" style="68" customWidth="1"/>
    <col min="12292" max="12292" width="13.5703125" style="68" customWidth="1"/>
    <col min="12293" max="12293" width="18.85546875" style="68" customWidth="1"/>
    <col min="12294" max="12294" width="15.85546875" style="68" customWidth="1"/>
    <col min="12295" max="12295" width="16.5703125" style="68" customWidth="1"/>
    <col min="12296" max="12296" width="14.28515625" style="68" customWidth="1"/>
    <col min="12297" max="12297" width="22.85546875" style="68" customWidth="1"/>
    <col min="12298" max="12298" width="14" style="68" customWidth="1"/>
    <col min="12299" max="12299" width="15.5703125" style="68" customWidth="1"/>
    <col min="12300" max="12544" width="9" style="68"/>
    <col min="12545" max="12545" width="7.28515625" style="68" customWidth="1"/>
    <col min="12546" max="12546" width="24.42578125" style="68" customWidth="1"/>
    <col min="12547" max="12547" width="16.28515625" style="68" customWidth="1"/>
    <col min="12548" max="12548" width="13.5703125" style="68" customWidth="1"/>
    <col min="12549" max="12549" width="18.85546875" style="68" customWidth="1"/>
    <col min="12550" max="12550" width="15.85546875" style="68" customWidth="1"/>
    <col min="12551" max="12551" width="16.5703125" style="68" customWidth="1"/>
    <col min="12552" max="12552" width="14.28515625" style="68" customWidth="1"/>
    <col min="12553" max="12553" width="22.85546875" style="68" customWidth="1"/>
    <col min="12554" max="12554" width="14" style="68" customWidth="1"/>
    <col min="12555" max="12555" width="15.5703125" style="68" customWidth="1"/>
    <col min="12556" max="12800" width="9" style="68"/>
    <col min="12801" max="12801" width="7.28515625" style="68" customWidth="1"/>
    <col min="12802" max="12802" width="24.42578125" style="68" customWidth="1"/>
    <col min="12803" max="12803" width="16.28515625" style="68" customWidth="1"/>
    <col min="12804" max="12804" width="13.5703125" style="68" customWidth="1"/>
    <col min="12805" max="12805" width="18.85546875" style="68" customWidth="1"/>
    <col min="12806" max="12806" width="15.85546875" style="68" customWidth="1"/>
    <col min="12807" max="12807" width="16.5703125" style="68" customWidth="1"/>
    <col min="12808" max="12808" width="14.28515625" style="68" customWidth="1"/>
    <col min="12809" max="12809" width="22.85546875" style="68" customWidth="1"/>
    <col min="12810" max="12810" width="14" style="68" customWidth="1"/>
    <col min="12811" max="12811" width="15.5703125" style="68" customWidth="1"/>
    <col min="12812" max="13056" width="9" style="68"/>
    <col min="13057" max="13057" width="7.28515625" style="68" customWidth="1"/>
    <col min="13058" max="13058" width="24.42578125" style="68" customWidth="1"/>
    <col min="13059" max="13059" width="16.28515625" style="68" customWidth="1"/>
    <col min="13060" max="13060" width="13.5703125" style="68" customWidth="1"/>
    <col min="13061" max="13061" width="18.85546875" style="68" customWidth="1"/>
    <col min="13062" max="13062" width="15.85546875" style="68" customWidth="1"/>
    <col min="13063" max="13063" width="16.5703125" style="68" customWidth="1"/>
    <col min="13064" max="13064" width="14.28515625" style="68" customWidth="1"/>
    <col min="13065" max="13065" width="22.85546875" style="68" customWidth="1"/>
    <col min="13066" max="13066" width="14" style="68" customWidth="1"/>
    <col min="13067" max="13067" width="15.5703125" style="68" customWidth="1"/>
    <col min="13068" max="13312" width="9" style="68"/>
    <col min="13313" max="13313" width="7.28515625" style="68" customWidth="1"/>
    <col min="13314" max="13314" width="24.42578125" style="68" customWidth="1"/>
    <col min="13315" max="13315" width="16.28515625" style="68" customWidth="1"/>
    <col min="13316" max="13316" width="13.5703125" style="68" customWidth="1"/>
    <col min="13317" max="13317" width="18.85546875" style="68" customWidth="1"/>
    <col min="13318" max="13318" width="15.85546875" style="68" customWidth="1"/>
    <col min="13319" max="13319" width="16.5703125" style="68" customWidth="1"/>
    <col min="13320" max="13320" width="14.28515625" style="68" customWidth="1"/>
    <col min="13321" max="13321" width="22.85546875" style="68" customWidth="1"/>
    <col min="13322" max="13322" width="14" style="68" customWidth="1"/>
    <col min="13323" max="13323" width="15.5703125" style="68" customWidth="1"/>
    <col min="13324" max="13568" width="9" style="68"/>
    <col min="13569" max="13569" width="7.28515625" style="68" customWidth="1"/>
    <col min="13570" max="13570" width="24.42578125" style="68" customWidth="1"/>
    <col min="13571" max="13571" width="16.28515625" style="68" customWidth="1"/>
    <col min="13572" max="13572" width="13.5703125" style="68" customWidth="1"/>
    <col min="13573" max="13573" width="18.85546875" style="68" customWidth="1"/>
    <col min="13574" max="13574" width="15.85546875" style="68" customWidth="1"/>
    <col min="13575" max="13575" width="16.5703125" style="68" customWidth="1"/>
    <col min="13576" max="13576" width="14.28515625" style="68" customWidth="1"/>
    <col min="13577" max="13577" width="22.85546875" style="68" customWidth="1"/>
    <col min="13578" max="13578" width="14" style="68" customWidth="1"/>
    <col min="13579" max="13579" width="15.5703125" style="68" customWidth="1"/>
    <col min="13580" max="13824" width="9" style="68"/>
    <col min="13825" max="13825" width="7.28515625" style="68" customWidth="1"/>
    <col min="13826" max="13826" width="24.42578125" style="68" customWidth="1"/>
    <col min="13827" max="13827" width="16.28515625" style="68" customWidth="1"/>
    <col min="13828" max="13828" width="13.5703125" style="68" customWidth="1"/>
    <col min="13829" max="13829" width="18.85546875" style="68" customWidth="1"/>
    <col min="13830" max="13830" width="15.85546875" style="68" customWidth="1"/>
    <col min="13831" max="13831" width="16.5703125" style="68" customWidth="1"/>
    <col min="13832" max="13832" width="14.28515625" style="68" customWidth="1"/>
    <col min="13833" max="13833" width="22.85546875" style="68" customWidth="1"/>
    <col min="13834" max="13834" width="14" style="68" customWidth="1"/>
    <col min="13835" max="13835" width="15.5703125" style="68" customWidth="1"/>
    <col min="13836" max="14080" width="9" style="68"/>
    <col min="14081" max="14081" width="7.28515625" style="68" customWidth="1"/>
    <col min="14082" max="14082" width="24.42578125" style="68" customWidth="1"/>
    <col min="14083" max="14083" width="16.28515625" style="68" customWidth="1"/>
    <col min="14084" max="14084" width="13.5703125" style="68" customWidth="1"/>
    <col min="14085" max="14085" width="18.85546875" style="68" customWidth="1"/>
    <col min="14086" max="14086" width="15.85546875" style="68" customWidth="1"/>
    <col min="14087" max="14087" width="16.5703125" style="68" customWidth="1"/>
    <col min="14088" max="14088" width="14.28515625" style="68" customWidth="1"/>
    <col min="14089" max="14089" width="22.85546875" style="68" customWidth="1"/>
    <col min="14090" max="14090" width="14" style="68" customWidth="1"/>
    <col min="14091" max="14091" width="15.5703125" style="68" customWidth="1"/>
    <col min="14092" max="14336" width="9" style="68"/>
    <col min="14337" max="14337" width="7.28515625" style="68" customWidth="1"/>
    <col min="14338" max="14338" width="24.42578125" style="68" customWidth="1"/>
    <col min="14339" max="14339" width="16.28515625" style="68" customWidth="1"/>
    <col min="14340" max="14340" width="13.5703125" style="68" customWidth="1"/>
    <col min="14341" max="14341" width="18.85546875" style="68" customWidth="1"/>
    <col min="14342" max="14342" width="15.85546875" style="68" customWidth="1"/>
    <col min="14343" max="14343" width="16.5703125" style="68" customWidth="1"/>
    <col min="14344" max="14344" width="14.28515625" style="68" customWidth="1"/>
    <col min="14345" max="14345" width="22.85546875" style="68" customWidth="1"/>
    <col min="14346" max="14346" width="14" style="68" customWidth="1"/>
    <col min="14347" max="14347" width="15.5703125" style="68" customWidth="1"/>
    <col min="14348" max="14592" width="9" style="68"/>
    <col min="14593" max="14593" width="7.28515625" style="68" customWidth="1"/>
    <col min="14594" max="14594" width="24.42578125" style="68" customWidth="1"/>
    <col min="14595" max="14595" width="16.28515625" style="68" customWidth="1"/>
    <col min="14596" max="14596" width="13.5703125" style="68" customWidth="1"/>
    <col min="14597" max="14597" width="18.85546875" style="68" customWidth="1"/>
    <col min="14598" max="14598" width="15.85546875" style="68" customWidth="1"/>
    <col min="14599" max="14599" width="16.5703125" style="68" customWidth="1"/>
    <col min="14600" max="14600" width="14.28515625" style="68" customWidth="1"/>
    <col min="14601" max="14601" width="22.85546875" style="68" customWidth="1"/>
    <col min="14602" max="14602" width="14" style="68" customWidth="1"/>
    <col min="14603" max="14603" width="15.5703125" style="68" customWidth="1"/>
    <col min="14604" max="14848" width="9" style="68"/>
    <col min="14849" max="14849" width="7.28515625" style="68" customWidth="1"/>
    <col min="14850" max="14850" width="24.42578125" style="68" customWidth="1"/>
    <col min="14851" max="14851" width="16.28515625" style="68" customWidth="1"/>
    <col min="14852" max="14852" width="13.5703125" style="68" customWidth="1"/>
    <col min="14853" max="14853" width="18.85546875" style="68" customWidth="1"/>
    <col min="14854" max="14854" width="15.85546875" style="68" customWidth="1"/>
    <col min="14855" max="14855" width="16.5703125" style="68" customWidth="1"/>
    <col min="14856" max="14856" width="14.28515625" style="68" customWidth="1"/>
    <col min="14857" max="14857" width="22.85546875" style="68" customWidth="1"/>
    <col min="14858" max="14858" width="14" style="68" customWidth="1"/>
    <col min="14859" max="14859" width="15.5703125" style="68" customWidth="1"/>
    <col min="14860" max="15104" width="9" style="68"/>
    <col min="15105" max="15105" width="7.28515625" style="68" customWidth="1"/>
    <col min="15106" max="15106" width="24.42578125" style="68" customWidth="1"/>
    <col min="15107" max="15107" width="16.28515625" style="68" customWidth="1"/>
    <col min="15108" max="15108" width="13.5703125" style="68" customWidth="1"/>
    <col min="15109" max="15109" width="18.85546875" style="68" customWidth="1"/>
    <col min="15110" max="15110" width="15.85546875" style="68" customWidth="1"/>
    <col min="15111" max="15111" width="16.5703125" style="68" customWidth="1"/>
    <col min="15112" max="15112" width="14.28515625" style="68" customWidth="1"/>
    <col min="15113" max="15113" width="22.85546875" style="68" customWidth="1"/>
    <col min="15114" max="15114" width="14" style="68" customWidth="1"/>
    <col min="15115" max="15115" width="15.5703125" style="68" customWidth="1"/>
    <col min="15116" max="15360" width="9" style="68"/>
    <col min="15361" max="15361" width="7.28515625" style="68" customWidth="1"/>
    <col min="15362" max="15362" width="24.42578125" style="68" customWidth="1"/>
    <col min="15363" max="15363" width="16.28515625" style="68" customWidth="1"/>
    <col min="15364" max="15364" width="13.5703125" style="68" customWidth="1"/>
    <col min="15365" max="15365" width="18.85546875" style="68" customWidth="1"/>
    <col min="15366" max="15366" width="15.85546875" style="68" customWidth="1"/>
    <col min="15367" max="15367" width="16.5703125" style="68" customWidth="1"/>
    <col min="15368" max="15368" width="14.28515625" style="68" customWidth="1"/>
    <col min="15369" max="15369" width="22.85546875" style="68" customWidth="1"/>
    <col min="15370" max="15370" width="14" style="68" customWidth="1"/>
    <col min="15371" max="15371" width="15.5703125" style="68" customWidth="1"/>
    <col min="15372" max="15616" width="9" style="68"/>
    <col min="15617" max="15617" width="7.28515625" style="68" customWidth="1"/>
    <col min="15618" max="15618" width="24.42578125" style="68" customWidth="1"/>
    <col min="15619" max="15619" width="16.28515625" style="68" customWidth="1"/>
    <col min="15620" max="15620" width="13.5703125" style="68" customWidth="1"/>
    <col min="15621" max="15621" width="18.85546875" style="68" customWidth="1"/>
    <col min="15622" max="15622" width="15.85546875" style="68" customWidth="1"/>
    <col min="15623" max="15623" width="16.5703125" style="68" customWidth="1"/>
    <col min="15624" max="15624" width="14.28515625" style="68" customWidth="1"/>
    <col min="15625" max="15625" width="22.85546875" style="68" customWidth="1"/>
    <col min="15626" max="15626" width="14" style="68" customWidth="1"/>
    <col min="15627" max="15627" width="15.5703125" style="68" customWidth="1"/>
    <col min="15628" max="15872" width="9" style="68"/>
    <col min="15873" max="15873" width="7.28515625" style="68" customWidth="1"/>
    <col min="15874" max="15874" width="24.42578125" style="68" customWidth="1"/>
    <col min="15875" max="15875" width="16.28515625" style="68" customWidth="1"/>
    <col min="15876" max="15876" width="13.5703125" style="68" customWidth="1"/>
    <col min="15877" max="15877" width="18.85546875" style="68" customWidth="1"/>
    <col min="15878" max="15878" width="15.85546875" style="68" customWidth="1"/>
    <col min="15879" max="15879" width="16.5703125" style="68" customWidth="1"/>
    <col min="15880" max="15880" width="14.28515625" style="68" customWidth="1"/>
    <col min="15881" max="15881" width="22.85546875" style="68" customWidth="1"/>
    <col min="15882" max="15882" width="14" style="68" customWidth="1"/>
    <col min="15883" max="15883" width="15.5703125" style="68" customWidth="1"/>
    <col min="15884" max="16128" width="9" style="68"/>
    <col min="16129" max="16129" width="7.28515625" style="68" customWidth="1"/>
    <col min="16130" max="16130" width="24.42578125" style="68" customWidth="1"/>
    <col min="16131" max="16131" width="16.28515625" style="68" customWidth="1"/>
    <col min="16132" max="16132" width="13.5703125" style="68" customWidth="1"/>
    <col min="16133" max="16133" width="18.85546875" style="68" customWidth="1"/>
    <col min="16134" max="16134" width="15.85546875" style="68" customWidth="1"/>
    <col min="16135" max="16135" width="16.5703125" style="68" customWidth="1"/>
    <col min="16136" max="16136" width="14.28515625" style="68" customWidth="1"/>
    <col min="16137" max="16137" width="22.85546875" style="68" customWidth="1"/>
    <col min="16138" max="16138" width="14" style="68" customWidth="1"/>
    <col min="16139" max="16139" width="15.5703125" style="68" customWidth="1"/>
    <col min="16140" max="16384" width="9" style="68"/>
  </cols>
  <sheetData>
    <row r="1" spans="1:16" ht="18.75" customHeight="1" x14ac:dyDescent="0.25">
      <c r="K1" s="154" t="s">
        <v>0</v>
      </c>
      <c r="L1" s="154"/>
      <c r="M1" s="154"/>
      <c r="O1" s="98"/>
    </row>
    <row r="2" spans="1:16" ht="20.25" customHeight="1" x14ac:dyDescent="0.25">
      <c r="A2" s="70"/>
      <c r="B2" s="70"/>
      <c r="C2" s="70"/>
      <c r="D2" s="70"/>
      <c r="E2" s="70"/>
      <c r="F2" s="70"/>
      <c r="G2" s="70"/>
      <c r="H2" s="71"/>
      <c r="I2" s="71"/>
      <c r="K2" s="155" t="s">
        <v>247</v>
      </c>
      <c r="L2" s="155"/>
      <c r="M2" s="155"/>
      <c r="N2" s="155"/>
      <c r="O2" s="99"/>
      <c r="P2" s="99"/>
    </row>
    <row r="3" spans="1:16" ht="83.25" customHeight="1" x14ac:dyDescent="0.3">
      <c r="A3" s="70"/>
      <c r="B3" s="156" t="s">
        <v>248</v>
      </c>
      <c r="C3" s="156"/>
      <c r="D3" s="156"/>
      <c r="E3" s="156"/>
      <c r="F3" s="156"/>
      <c r="G3" s="156"/>
      <c r="H3" s="156"/>
      <c r="I3" s="156"/>
      <c r="J3" s="156"/>
      <c r="K3" s="70"/>
    </row>
    <row r="4" spans="1:16" ht="12.75" customHeight="1" x14ac:dyDescent="0.25">
      <c r="A4" s="157" t="s">
        <v>249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6" ht="33" customHeight="1" x14ac:dyDescent="0.25">
      <c r="A5" s="158" t="s">
        <v>4</v>
      </c>
      <c r="B5" s="158" t="s">
        <v>5</v>
      </c>
      <c r="C5" s="159" t="s">
        <v>6</v>
      </c>
      <c r="D5" s="159"/>
      <c r="E5" s="159"/>
      <c r="F5" s="159" t="s">
        <v>7</v>
      </c>
      <c r="G5" s="159" t="s">
        <v>8</v>
      </c>
      <c r="H5" s="159"/>
      <c r="I5" s="159"/>
      <c r="J5" s="159"/>
      <c r="K5" s="160" t="s">
        <v>250</v>
      </c>
    </row>
    <row r="6" spans="1:16" ht="158.25" customHeight="1" x14ac:dyDescent="0.25">
      <c r="A6" s="158"/>
      <c r="B6" s="158"/>
      <c r="C6" s="100" t="s">
        <v>251</v>
      </c>
      <c r="D6" s="100" t="s">
        <v>252</v>
      </c>
      <c r="E6" s="100" t="s">
        <v>12</v>
      </c>
      <c r="F6" s="159"/>
      <c r="G6" s="101" t="s">
        <v>13</v>
      </c>
      <c r="H6" s="100" t="s">
        <v>253</v>
      </c>
      <c r="I6" s="100" t="s">
        <v>15</v>
      </c>
      <c r="J6" s="100" t="s">
        <v>253</v>
      </c>
      <c r="K6" s="160"/>
    </row>
    <row r="7" spans="1:16" ht="47.25" x14ac:dyDescent="0.25">
      <c r="A7" s="102">
        <v>1</v>
      </c>
      <c r="B7" s="103" t="s">
        <v>254</v>
      </c>
      <c r="C7" s="104"/>
      <c r="D7" s="104">
        <v>4.7149999999999999</v>
      </c>
      <c r="E7" s="105" t="s">
        <v>202</v>
      </c>
      <c r="F7" s="106">
        <f t="shared" ref="F7:F50" si="0">SUM(C7,D7)</f>
        <v>4.7149999999999999</v>
      </c>
      <c r="G7" s="107"/>
      <c r="H7" s="104"/>
      <c r="I7" s="108" t="str">
        <f>E7</f>
        <v>медикаменти та перев'язувальні матеріали</v>
      </c>
      <c r="J7" s="104">
        <f>D7</f>
        <v>4.7149999999999999</v>
      </c>
      <c r="K7" s="109"/>
    </row>
    <row r="8" spans="1:16" ht="15.75" x14ac:dyDescent="0.25">
      <c r="A8" s="102"/>
      <c r="B8" s="107"/>
      <c r="C8" s="104"/>
      <c r="D8" s="104"/>
      <c r="E8" s="103"/>
      <c r="F8" s="106">
        <f t="shared" si="0"/>
        <v>0</v>
      </c>
      <c r="G8" s="107"/>
      <c r="H8" s="104"/>
      <c r="I8" s="108"/>
      <c r="J8" s="104"/>
      <c r="K8" s="109"/>
    </row>
    <row r="9" spans="1:16" ht="15.75" x14ac:dyDescent="0.25">
      <c r="A9" s="102"/>
      <c r="B9" s="107"/>
      <c r="C9" s="104"/>
      <c r="D9" s="104"/>
      <c r="E9" s="103"/>
      <c r="F9" s="106">
        <f t="shared" si="0"/>
        <v>0</v>
      </c>
      <c r="G9" s="107"/>
      <c r="H9" s="104"/>
      <c r="I9" s="108"/>
      <c r="J9" s="104"/>
      <c r="K9" s="109"/>
    </row>
    <row r="10" spans="1:16" ht="15.75" x14ac:dyDescent="0.25">
      <c r="A10" s="102"/>
      <c r="B10" s="107"/>
      <c r="C10" s="104"/>
      <c r="D10" s="104"/>
      <c r="E10" s="103"/>
      <c r="F10" s="106">
        <f t="shared" si="0"/>
        <v>0</v>
      </c>
      <c r="G10" s="107"/>
      <c r="H10" s="104"/>
      <c r="I10" s="108"/>
      <c r="J10" s="104"/>
      <c r="K10" s="109"/>
    </row>
    <row r="11" spans="1:16" ht="15.75" x14ac:dyDescent="0.25">
      <c r="A11" s="102"/>
      <c r="B11" s="107"/>
      <c r="C11" s="104"/>
      <c r="D11" s="104"/>
      <c r="E11" s="103"/>
      <c r="F11" s="106">
        <f t="shared" si="0"/>
        <v>0</v>
      </c>
      <c r="G11" s="107"/>
      <c r="H11" s="104"/>
      <c r="I11" s="108"/>
      <c r="J11" s="104"/>
      <c r="K11" s="109"/>
    </row>
    <row r="12" spans="1:16" ht="15.75" x14ac:dyDescent="0.25">
      <c r="A12" s="102"/>
      <c r="B12" s="107"/>
      <c r="C12" s="104"/>
      <c r="D12" s="104"/>
      <c r="E12" s="103"/>
      <c r="F12" s="106">
        <f t="shared" si="0"/>
        <v>0</v>
      </c>
      <c r="G12" s="110"/>
      <c r="H12" s="104"/>
      <c r="I12" s="103"/>
      <c r="J12" s="104"/>
      <c r="K12" s="109"/>
    </row>
    <row r="13" spans="1:16" ht="15.75" x14ac:dyDescent="0.25">
      <c r="A13" s="102"/>
      <c r="B13" s="107"/>
      <c r="C13" s="104"/>
      <c r="D13" s="104"/>
      <c r="E13" s="103"/>
      <c r="F13" s="106">
        <f t="shared" si="0"/>
        <v>0</v>
      </c>
      <c r="G13" s="110"/>
      <c r="H13" s="104"/>
      <c r="I13" s="103"/>
      <c r="J13" s="104"/>
      <c r="K13" s="109"/>
    </row>
    <row r="14" spans="1:16" ht="15.75" x14ac:dyDescent="0.25">
      <c r="A14" s="102"/>
      <c r="B14" s="107"/>
      <c r="C14" s="104"/>
      <c r="D14" s="104"/>
      <c r="E14" s="103"/>
      <c r="F14" s="106">
        <f t="shared" si="0"/>
        <v>0</v>
      </c>
      <c r="G14" s="107"/>
      <c r="H14" s="104"/>
      <c r="I14" s="103"/>
      <c r="J14" s="104"/>
      <c r="K14" s="109"/>
    </row>
    <row r="15" spans="1:16" ht="15.75" x14ac:dyDescent="0.25">
      <c r="A15" s="110"/>
      <c r="B15" s="107"/>
      <c r="C15" s="104"/>
      <c r="D15" s="104"/>
      <c r="E15" s="103"/>
      <c r="F15" s="106">
        <f t="shared" si="0"/>
        <v>0</v>
      </c>
      <c r="G15" s="107"/>
      <c r="H15" s="104"/>
      <c r="I15" s="103"/>
      <c r="J15" s="104"/>
      <c r="K15" s="109"/>
    </row>
    <row r="16" spans="1:16" ht="15" customHeight="1" x14ac:dyDescent="0.25">
      <c r="A16" s="110"/>
      <c r="B16" s="107"/>
      <c r="C16" s="104"/>
      <c r="D16" s="104"/>
      <c r="E16" s="103"/>
      <c r="F16" s="106">
        <f t="shared" si="0"/>
        <v>0</v>
      </c>
      <c r="G16" s="107"/>
      <c r="H16" s="104"/>
      <c r="I16" s="103"/>
      <c r="J16" s="104"/>
      <c r="K16" s="109"/>
    </row>
    <row r="17" spans="1:11" ht="15.75" x14ac:dyDescent="0.25">
      <c r="A17" s="102"/>
      <c r="B17" s="107"/>
      <c r="C17" s="104"/>
      <c r="D17" s="104"/>
      <c r="E17" s="103"/>
      <c r="F17" s="106">
        <f t="shared" si="0"/>
        <v>0</v>
      </c>
      <c r="G17" s="107"/>
      <c r="H17" s="104"/>
      <c r="I17" s="103"/>
      <c r="J17" s="104"/>
      <c r="K17" s="109"/>
    </row>
    <row r="18" spans="1:11" ht="15.75" x14ac:dyDescent="0.25">
      <c r="A18" s="102"/>
      <c r="B18" s="107"/>
      <c r="C18" s="104"/>
      <c r="D18" s="104"/>
      <c r="E18" s="103"/>
      <c r="F18" s="106">
        <f t="shared" si="0"/>
        <v>0</v>
      </c>
      <c r="G18" s="107"/>
      <c r="H18" s="104"/>
      <c r="I18" s="103"/>
      <c r="J18" s="104"/>
      <c r="K18" s="109"/>
    </row>
    <row r="19" spans="1:11" ht="15.75" x14ac:dyDescent="0.25">
      <c r="A19" s="102"/>
      <c r="B19" s="107"/>
      <c r="C19" s="104"/>
      <c r="D19" s="104"/>
      <c r="E19" s="103"/>
      <c r="F19" s="106">
        <f t="shared" si="0"/>
        <v>0</v>
      </c>
      <c r="G19" s="107"/>
      <c r="H19" s="104"/>
      <c r="I19" s="103"/>
      <c r="J19" s="104"/>
      <c r="K19" s="109"/>
    </row>
    <row r="20" spans="1:11" ht="15.75" x14ac:dyDescent="0.25">
      <c r="A20" s="102"/>
      <c r="B20" s="107"/>
      <c r="C20" s="104"/>
      <c r="D20" s="104"/>
      <c r="E20" s="103"/>
      <c r="F20" s="106">
        <f t="shared" si="0"/>
        <v>0</v>
      </c>
      <c r="G20" s="107"/>
      <c r="H20" s="104"/>
      <c r="I20" s="103"/>
      <c r="J20" s="104"/>
      <c r="K20" s="109"/>
    </row>
    <row r="21" spans="1:11" ht="15.75" x14ac:dyDescent="0.25">
      <c r="A21" s="102"/>
      <c r="B21" s="107"/>
      <c r="C21" s="104"/>
      <c r="D21" s="104"/>
      <c r="E21" s="103"/>
      <c r="F21" s="106">
        <f t="shared" si="0"/>
        <v>0</v>
      </c>
      <c r="G21" s="107"/>
      <c r="H21" s="104"/>
      <c r="I21" s="103"/>
      <c r="J21" s="104"/>
      <c r="K21" s="109"/>
    </row>
    <row r="22" spans="1:11" ht="15.75" x14ac:dyDescent="0.25">
      <c r="A22" s="102"/>
      <c r="B22" s="107"/>
      <c r="C22" s="104"/>
      <c r="D22" s="104"/>
      <c r="E22" s="103"/>
      <c r="F22" s="106">
        <f t="shared" si="0"/>
        <v>0</v>
      </c>
      <c r="G22" s="107"/>
      <c r="H22" s="104"/>
      <c r="I22" s="103"/>
      <c r="J22" s="104"/>
      <c r="K22" s="109"/>
    </row>
    <row r="23" spans="1:11" ht="15.75" x14ac:dyDescent="0.25">
      <c r="A23" s="102"/>
      <c r="B23" s="107"/>
      <c r="C23" s="104"/>
      <c r="D23" s="104"/>
      <c r="E23" s="103"/>
      <c r="F23" s="106">
        <f t="shared" si="0"/>
        <v>0</v>
      </c>
      <c r="G23" s="107"/>
      <c r="H23" s="104"/>
      <c r="I23" s="103"/>
      <c r="J23" s="104"/>
      <c r="K23" s="109"/>
    </row>
    <row r="24" spans="1:11" ht="15.75" hidden="1" x14ac:dyDescent="0.25">
      <c r="A24" s="102"/>
      <c r="B24" s="107"/>
      <c r="C24" s="104"/>
      <c r="D24" s="104"/>
      <c r="E24" s="103"/>
      <c r="F24" s="106">
        <f t="shared" si="0"/>
        <v>0</v>
      </c>
      <c r="G24" s="107"/>
      <c r="H24" s="104"/>
      <c r="I24" s="103"/>
      <c r="J24" s="104"/>
      <c r="K24" s="109"/>
    </row>
    <row r="25" spans="1:11" ht="15.75" hidden="1" x14ac:dyDescent="0.25">
      <c r="A25" s="110"/>
      <c r="B25" s="107"/>
      <c r="C25" s="104"/>
      <c r="D25" s="104"/>
      <c r="E25" s="103"/>
      <c r="F25" s="106">
        <f t="shared" si="0"/>
        <v>0</v>
      </c>
      <c r="G25" s="107"/>
      <c r="H25" s="104"/>
      <c r="I25" s="103"/>
      <c r="J25" s="104"/>
      <c r="K25" s="109"/>
    </row>
    <row r="26" spans="1:11" ht="15.75" hidden="1" x14ac:dyDescent="0.25">
      <c r="A26" s="110"/>
      <c r="B26" s="107"/>
      <c r="C26" s="104"/>
      <c r="D26" s="104"/>
      <c r="E26" s="103"/>
      <c r="F26" s="106">
        <f t="shared" si="0"/>
        <v>0</v>
      </c>
      <c r="G26" s="107"/>
      <c r="H26" s="104"/>
      <c r="I26" s="103"/>
      <c r="J26" s="104"/>
      <c r="K26" s="109"/>
    </row>
    <row r="27" spans="1:11" ht="15.75" hidden="1" x14ac:dyDescent="0.25">
      <c r="A27" s="102"/>
      <c r="B27" s="107"/>
      <c r="C27" s="104"/>
      <c r="D27" s="104"/>
      <c r="E27" s="103"/>
      <c r="F27" s="106">
        <f t="shared" si="0"/>
        <v>0</v>
      </c>
      <c r="G27" s="107"/>
      <c r="H27" s="104"/>
      <c r="I27" s="103"/>
      <c r="J27" s="104"/>
      <c r="K27" s="109"/>
    </row>
    <row r="28" spans="1:11" ht="15.75" hidden="1" x14ac:dyDescent="0.25">
      <c r="A28" s="102"/>
      <c r="B28" s="107"/>
      <c r="C28" s="104"/>
      <c r="D28" s="104"/>
      <c r="E28" s="103"/>
      <c r="F28" s="106">
        <f t="shared" si="0"/>
        <v>0</v>
      </c>
      <c r="G28" s="107"/>
      <c r="H28" s="104"/>
      <c r="I28" s="103"/>
      <c r="J28" s="104"/>
      <c r="K28" s="109"/>
    </row>
    <row r="29" spans="1:11" ht="15.75" hidden="1" x14ac:dyDescent="0.25">
      <c r="A29" s="102"/>
      <c r="B29" s="107"/>
      <c r="C29" s="104"/>
      <c r="D29" s="104"/>
      <c r="E29" s="103"/>
      <c r="F29" s="106">
        <f t="shared" si="0"/>
        <v>0</v>
      </c>
      <c r="G29" s="107"/>
      <c r="H29" s="104"/>
      <c r="I29" s="103"/>
      <c r="J29" s="104"/>
      <c r="K29" s="109"/>
    </row>
    <row r="30" spans="1:11" ht="15.75" hidden="1" x14ac:dyDescent="0.25">
      <c r="A30" s="102"/>
      <c r="B30" s="107"/>
      <c r="C30" s="104"/>
      <c r="D30" s="104"/>
      <c r="E30" s="103"/>
      <c r="F30" s="106">
        <f t="shared" si="0"/>
        <v>0</v>
      </c>
      <c r="G30" s="107"/>
      <c r="H30" s="104"/>
      <c r="I30" s="103"/>
      <c r="J30" s="104"/>
      <c r="K30" s="109"/>
    </row>
    <row r="31" spans="1:11" ht="15.75" hidden="1" x14ac:dyDescent="0.25">
      <c r="A31" s="102"/>
      <c r="B31" s="107"/>
      <c r="C31" s="104"/>
      <c r="D31" s="104"/>
      <c r="E31" s="103"/>
      <c r="F31" s="106">
        <f t="shared" si="0"/>
        <v>0</v>
      </c>
      <c r="G31" s="107"/>
      <c r="H31" s="104"/>
      <c r="I31" s="103"/>
      <c r="J31" s="104"/>
      <c r="K31" s="109"/>
    </row>
    <row r="32" spans="1:11" ht="15.75" hidden="1" x14ac:dyDescent="0.25">
      <c r="A32" s="102"/>
      <c r="B32" s="107"/>
      <c r="C32" s="104"/>
      <c r="D32" s="104"/>
      <c r="E32" s="103"/>
      <c r="F32" s="106">
        <f t="shared" si="0"/>
        <v>0</v>
      </c>
      <c r="G32" s="107"/>
      <c r="H32" s="104"/>
      <c r="I32" s="103"/>
      <c r="J32" s="104"/>
      <c r="K32" s="109"/>
    </row>
    <row r="33" spans="1:11" ht="15.75" hidden="1" x14ac:dyDescent="0.25">
      <c r="A33" s="102"/>
      <c r="B33" s="107"/>
      <c r="C33" s="104"/>
      <c r="D33" s="104"/>
      <c r="E33" s="103"/>
      <c r="F33" s="106">
        <f t="shared" si="0"/>
        <v>0</v>
      </c>
      <c r="G33" s="107"/>
      <c r="H33" s="104"/>
      <c r="I33" s="103"/>
      <c r="J33" s="104"/>
      <c r="K33" s="109"/>
    </row>
    <row r="34" spans="1:11" ht="15.75" hidden="1" x14ac:dyDescent="0.25">
      <c r="A34" s="102"/>
      <c r="B34" s="107"/>
      <c r="C34" s="104"/>
      <c r="D34" s="104"/>
      <c r="E34" s="103"/>
      <c r="F34" s="106">
        <f t="shared" si="0"/>
        <v>0</v>
      </c>
      <c r="G34" s="107"/>
      <c r="H34" s="104"/>
      <c r="I34" s="103"/>
      <c r="J34" s="104"/>
      <c r="K34" s="109"/>
    </row>
    <row r="35" spans="1:11" ht="15.75" hidden="1" x14ac:dyDescent="0.25">
      <c r="A35" s="110"/>
      <c r="B35" s="107"/>
      <c r="C35" s="104"/>
      <c r="D35" s="104"/>
      <c r="E35" s="103"/>
      <c r="F35" s="106">
        <f t="shared" si="0"/>
        <v>0</v>
      </c>
      <c r="G35" s="107"/>
      <c r="H35" s="104"/>
      <c r="I35" s="103"/>
      <c r="J35" s="104"/>
      <c r="K35" s="109"/>
    </row>
    <row r="36" spans="1:11" ht="15.75" hidden="1" x14ac:dyDescent="0.25">
      <c r="A36" s="110"/>
      <c r="B36" s="107"/>
      <c r="C36" s="104"/>
      <c r="D36" s="104"/>
      <c r="E36" s="103"/>
      <c r="F36" s="106">
        <f t="shared" si="0"/>
        <v>0</v>
      </c>
      <c r="G36" s="107"/>
      <c r="H36" s="104"/>
      <c r="I36" s="103"/>
      <c r="J36" s="104"/>
      <c r="K36" s="109"/>
    </row>
    <row r="37" spans="1:11" ht="15.75" hidden="1" x14ac:dyDescent="0.25">
      <c r="A37" s="102"/>
      <c r="B37" s="107"/>
      <c r="C37" s="104"/>
      <c r="D37" s="104"/>
      <c r="E37" s="103"/>
      <c r="F37" s="106">
        <f t="shared" si="0"/>
        <v>0</v>
      </c>
      <c r="G37" s="107"/>
      <c r="H37" s="104"/>
      <c r="I37" s="103"/>
      <c r="J37" s="104"/>
      <c r="K37" s="109"/>
    </row>
    <row r="38" spans="1:11" ht="15.75" hidden="1" x14ac:dyDescent="0.25">
      <c r="A38" s="102"/>
      <c r="B38" s="107"/>
      <c r="C38" s="104"/>
      <c r="D38" s="104"/>
      <c r="E38" s="103"/>
      <c r="F38" s="106">
        <f t="shared" si="0"/>
        <v>0</v>
      </c>
      <c r="G38" s="107"/>
      <c r="H38" s="104"/>
      <c r="I38" s="103"/>
      <c r="J38" s="104"/>
      <c r="K38" s="109"/>
    </row>
    <row r="39" spans="1:11" ht="15.75" hidden="1" x14ac:dyDescent="0.25">
      <c r="A39" s="102"/>
      <c r="B39" s="107"/>
      <c r="C39" s="104"/>
      <c r="D39" s="104"/>
      <c r="E39" s="103"/>
      <c r="F39" s="106">
        <f t="shared" si="0"/>
        <v>0</v>
      </c>
      <c r="G39" s="107"/>
      <c r="H39" s="104"/>
      <c r="I39" s="103"/>
      <c r="J39" s="104"/>
      <c r="K39" s="109"/>
    </row>
    <row r="40" spans="1:11" ht="15.75" hidden="1" x14ac:dyDescent="0.25">
      <c r="A40" s="102"/>
      <c r="B40" s="107"/>
      <c r="C40" s="104"/>
      <c r="D40" s="104"/>
      <c r="E40" s="103"/>
      <c r="F40" s="106">
        <f t="shared" si="0"/>
        <v>0</v>
      </c>
      <c r="G40" s="107"/>
      <c r="H40" s="104"/>
      <c r="I40" s="103"/>
      <c r="J40" s="104"/>
      <c r="K40" s="109"/>
    </row>
    <row r="41" spans="1:11" ht="15.75" hidden="1" x14ac:dyDescent="0.25">
      <c r="A41" s="102"/>
      <c r="B41" s="107"/>
      <c r="C41" s="104"/>
      <c r="D41" s="104"/>
      <c r="E41" s="103"/>
      <c r="F41" s="106">
        <f t="shared" si="0"/>
        <v>0</v>
      </c>
      <c r="G41" s="107"/>
      <c r="H41" s="104"/>
      <c r="I41" s="103"/>
      <c r="J41" s="104"/>
      <c r="K41" s="109"/>
    </row>
    <row r="42" spans="1:11" ht="15.75" hidden="1" x14ac:dyDescent="0.25">
      <c r="A42" s="102"/>
      <c r="B42" s="107"/>
      <c r="C42" s="104"/>
      <c r="D42" s="104"/>
      <c r="E42" s="103"/>
      <c r="F42" s="106">
        <f t="shared" si="0"/>
        <v>0</v>
      </c>
      <c r="G42" s="107"/>
      <c r="H42" s="104"/>
      <c r="I42" s="103"/>
      <c r="J42" s="104"/>
      <c r="K42" s="109"/>
    </row>
    <row r="43" spans="1:11" ht="15.75" hidden="1" x14ac:dyDescent="0.25">
      <c r="A43" s="102"/>
      <c r="B43" s="107"/>
      <c r="C43" s="104"/>
      <c r="D43" s="104"/>
      <c r="E43" s="103"/>
      <c r="F43" s="106">
        <f t="shared" si="0"/>
        <v>0</v>
      </c>
      <c r="G43" s="107"/>
      <c r="H43" s="104"/>
      <c r="I43" s="103"/>
      <c r="J43" s="104"/>
      <c r="K43" s="109"/>
    </row>
    <row r="44" spans="1:11" ht="15.75" hidden="1" x14ac:dyDescent="0.25">
      <c r="A44" s="102"/>
      <c r="B44" s="107"/>
      <c r="C44" s="104"/>
      <c r="D44" s="104"/>
      <c r="E44" s="103"/>
      <c r="F44" s="106">
        <f t="shared" si="0"/>
        <v>0</v>
      </c>
      <c r="G44" s="107"/>
      <c r="H44" s="104"/>
      <c r="I44" s="103"/>
      <c r="J44" s="104"/>
      <c r="K44" s="109"/>
    </row>
    <row r="45" spans="1:11" ht="15.75" hidden="1" x14ac:dyDescent="0.25">
      <c r="A45" s="110"/>
      <c r="B45" s="107"/>
      <c r="C45" s="104"/>
      <c r="D45" s="104"/>
      <c r="E45" s="103"/>
      <c r="F45" s="106">
        <f t="shared" si="0"/>
        <v>0</v>
      </c>
      <c r="G45" s="107"/>
      <c r="H45" s="104"/>
      <c r="I45" s="103"/>
      <c r="J45" s="104"/>
      <c r="K45" s="109"/>
    </row>
    <row r="46" spans="1:11" ht="15.75" hidden="1" x14ac:dyDescent="0.25">
      <c r="A46" s="110"/>
      <c r="B46" s="107"/>
      <c r="C46" s="104"/>
      <c r="D46" s="104"/>
      <c r="E46" s="103"/>
      <c r="F46" s="106">
        <f t="shared" si="0"/>
        <v>0</v>
      </c>
      <c r="G46" s="107"/>
      <c r="H46" s="104"/>
      <c r="I46" s="103"/>
      <c r="J46" s="104"/>
      <c r="K46" s="109"/>
    </row>
    <row r="47" spans="1:11" ht="15.75" hidden="1" x14ac:dyDescent="0.25">
      <c r="A47" s="111"/>
      <c r="B47" s="112"/>
      <c r="C47" s="113"/>
      <c r="D47" s="113"/>
      <c r="E47" s="114"/>
      <c r="F47" s="106">
        <f t="shared" si="0"/>
        <v>0</v>
      </c>
      <c r="G47" s="112"/>
      <c r="H47" s="113"/>
      <c r="I47" s="114"/>
      <c r="J47" s="113"/>
      <c r="K47" s="109"/>
    </row>
    <row r="48" spans="1:11" ht="15.75" hidden="1" x14ac:dyDescent="0.25">
      <c r="A48" s="111"/>
      <c r="B48" s="112"/>
      <c r="C48" s="113"/>
      <c r="D48" s="113"/>
      <c r="E48" s="114"/>
      <c r="F48" s="106">
        <f t="shared" si="0"/>
        <v>0</v>
      </c>
      <c r="G48" s="112"/>
      <c r="H48" s="113"/>
      <c r="I48" s="114"/>
      <c r="J48" s="113"/>
      <c r="K48" s="109"/>
    </row>
    <row r="49" spans="1:11" ht="15.75" hidden="1" x14ac:dyDescent="0.25">
      <c r="A49" s="111"/>
      <c r="B49" s="112"/>
      <c r="C49" s="113"/>
      <c r="D49" s="113"/>
      <c r="E49" s="114"/>
      <c r="F49" s="106">
        <f t="shared" si="0"/>
        <v>0</v>
      </c>
      <c r="G49" s="112"/>
      <c r="H49" s="113"/>
      <c r="I49" s="114"/>
      <c r="J49" s="113"/>
      <c r="K49" s="109"/>
    </row>
    <row r="50" spans="1:11" ht="15.75" x14ac:dyDescent="0.25">
      <c r="A50" s="112"/>
      <c r="B50" s="115" t="s">
        <v>20</v>
      </c>
      <c r="C50" s="116">
        <f>SUM(C7:C49)</f>
        <v>0</v>
      </c>
      <c r="D50" s="116">
        <f>SUM(D7:D49)</f>
        <v>4.7149999999999999</v>
      </c>
      <c r="E50" s="117"/>
      <c r="F50" s="118">
        <f t="shared" si="0"/>
        <v>4.7149999999999999</v>
      </c>
      <c r="G50" s="119"/>
      <c r="H50" s="116">
        <f>SUM(H7:H49)</f>
        <v>0</v>
      </c>
      <c r="I50" s="117"/>
      <c r="J50" s="116">
        <f>SUM(J7:J49)</f>
        <v>4.7149999999999999</v>
      </c>
      <c r="K50" s="120">
        <f>C50-H50</f>
        <v>0</v>
      </c>
    </row>
    <row r="52" spans="1:11" ht="15.75" x14ac:dyDescent="0.25">
      <c r="B52" s="97" t="s">
        <v>255</v>
      </c>
      <c r="F52" s="121"/>
      <c r="G52" s="152" t="s">
        <v>256</v>
      </c>
      <c r="H52" s="152"/>
    </row>
    <row r="53" spans="1:11" x14ac:dyDescent="0.25">
      <c r="B53" s="97"/>
      <c r="F53" s="153" t="s">
        <v>22</v>
      </c>
      <c r="G53" s="153"/>
      <c r="H53" s="153"/>
    </row>
    <row r="54" spans="1:11" ht="15.75" x14ac:dyDescent="0.25">
      <c r="B54" s="97" t="s">
        <v>23</v>
      </c>
      <c r="F54" s="121"/>
      <c r="G54" s="152" t="s">
        <v>257</v>
      </c>
      <c r="H54" s="152"/>
    </row>
    <row r="55" spans="1:11" x14ac:dyDescent="0.25">
      <c r="F55" s="153" t="s">
        <v>22</v>
      </c>
      <c r="G55" s="153"/>
      <c r="H55" s="153"/>
    </row>
  </sheetData>
  <sheetProtection selectLockedCells="1" selectUnlockedCells="1"/>
  <mergeCells count="14">
    <mergeCell ref="G52:H52"/>
    <mergeCell ref="F53:H53"/>
    <mergeCell ref="G54:H54"/>
    <mergeCell ref="F55:H55"/>
    <mergeCell ref="K1:M1"/>
    <mergeCell ref="K2:N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КМПЛ№3</vt:lpstr>
      <vt:lpstr>КМТЛ №1 з диспансерним відділен</vt:lpstr>
      <vt:lpstr>КНП КМТЛ №2</vt:lpstr>
      <vt:lpstr>МКШВЛ</vt:lpstr>
      <vt:lpstr>Центр репродуктивної медецини</vt:lpstr>
      <vt:lpstr>КМКОЦ</vt:lpstr>
      <vt:lpstr>КМКЛ№17</vt:lpstr>
      <vt:lpstr>КМНКЛ "Соціотерапія"</vt:lpstr>
      <vt:lpstr>центр радіаційного захисту</vt:lpstr>
      <vt:lpstr>"Центр мікрохірургії ока"</vt:lpstr>
      <vt:lpstr>Центр спортивної медицини міста</vt:lpstr>
      <vt:lpstr>центр дитячої нейрохірургії</vt:lpstr>
      <vt:lpstr>Академія здоров'я людини</vt:lpstr>
      <vt:lpstr>'центр радіаційного захисту'!Excel_BuiltIn_Print_Area</vt:lpstr>
      <vt:lpstr>'"Центр мікрохірургії ока"'!Область_печати</vt:lpstr>
      <vt:lpstr>'Академія здоров''я людини'!Область_печати</vt:lpstr>
      <vt:lpstr>КМКЛ№17!Область_печати</vt:lpstr>
      <vt:lpstr>'КМНКЛ "Соціотерапія"'!Область_печати</vt:lpstr>
      <vt:lpstr>КМПЛ№3!Область_печати</vt:lpstr>
      <vt:lpstr>'КМТЛ №1 з диспансерним відділен'!Область_печати</vt:lpstr>
      <vt:lpstr>'КНП КМТЛ №2'!Область_печати</vt:lpstr>
      <vt:lpstr>МКШВЛ!Область_печати</vt:lpstr>
      <vt:lpstr>'центр дитячої нейрохірургії'!Область_печати</vt:lpstr>
      <vt:lpstr>'центр радіаційного захисту'!Область_печати</vt:lpstr>
      <vt:lpstr>'Центр репродуктивної медецини'!Область_печати</vt:lpstr>
      <vt:lpstr>'Центр спортивної медицини міста'!Область_печати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kadevalssd</cp:lastModifiedBy>
  <cp:lastPrinted>2017-09-07T05:44:19Z</cp:lastPrinted>
  <dcterms:created xsi:type="dcterms:W3CDTF">2017-09-06T12:41:31Z</dcterms:created>
  <dcterms:modified xsi:type="dcterms:W3CDTF">2020-07-23T09:52:12Z</dcterms:modified>
</cp:coreProperties>
</file>