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порівняльна " sheetId="1" r:id="rId1"/>
  </sheets>
  <definedNames/>
  <calcPr fullCalcOnLoad="1"/>
</workbook>
</file>

<file path=xl/sharedStrings.xml><?xml version="1.0" encoding="utf-8"?>
<sst xmlns="http://schemas.openxmlformats.org/spreadsheetml/2006/main" count="1426" uniqueCount="290">
  <si>
    <t>11.2.Забезпечення КНП "Київський міський центр крові" високочутливими тест-системами для проведення скринінгу донорської крові та її компонентів на наявність маркерів гемотрансмісивних інфекцій (ВІЛ 1/2 антиген/антитіло, HBsAg, anti Hbcore IgM+G, anti HCV, збудник сифілісу) методом імунохемілюмінесцентного аналізу (ІХЛА)</t>
  </si>
  <si>
    <t>11.3.Забезпечення КНП   "Київський міський центр кров" витратними матеріалами  для проведення скринінгу донорської крові та її компонентів на наявність маркерів гемотрансмісивних інфекцій молекулярно-генетичним методом (NAT)</t>
  </si>
  <si>
    <t>11.4.Забезпечення КНП  "Київський міський центр крові"  одноразовою пластикатною тарою типу "ГЕМАКОН" для заготівлі донорської крові та її компонентів, у тому числі з лейкофільтром</t>
  </si>
  <si>
    <t>11.5. Забезпечення КНП "Київський міський центр крові" витратним матеріалом для проведення апаратного плазма- та цитоферезу</t>
  </si>
  <si>
    <t>показник продукту: кількість діючих комісій</t>
  </si>
  <si>
    <t>показник ефективності: середні витрати на огляд дитини, грн</t>
  </si>
  <si>
    <t>показник якості: рівень забезпечення проведення оглядів дітей (відповідно до звернень), %</t>
  </si>
  <si>
    <t>показник якості: рівень забезпечення психологічною допомогою відповідно до звернень, %</t>
  </si>
  <si>
    <t>Заклади охорони здоров'я, що засновані на комунальній власності територіальної громади м. Києва.</t>
  </si>
  <si>
    <t>Департамент охорони здоров'я,              КНП «Олександрівська клінічна лікарня м. Києва»</t>
  </si>
  <si>
    <t>Департамент охорони здоров'я,                КНП  «Київський міський центр крові»</t>
  </si>
  <si>
    <t>Департамент охорони здоров'я,   КНП «Київська міська клінічна лікарня № 9»</t>
  </si>
  <si>
    <t>Департамент охорони здоров'я,               КНП «Київський міський центр нефрології та діалізу»</t>
  </si>
  <si>
    <t xml:space="preserve">Департамент охорони здоров'я,           КНП «Київський міський клінічний онкологічний центр» </t>
  </si>
  <si>
    <t>Департамент охорони здоров'я,    КНП «Олександрівська клінічна лікарня м. Києва»,                   КНП «Київська міська дитяча клінічна лікарня № 1»</t>
  </si>
  <si>
    <t>Департамент охорони здоров'я,                КНП «Київська міська клінічна лікарня № 9»</t>
  </si>
  <si>
    <t>Департамент охорони здоров'я,    КНП «Олександрівська клінічна лікарня м. Києва»,                 КНП «Київська міська дитяча клінічна лікарня № 1»</t>
  </si>
  <si>
    <t>Департамент охорони здоров'я,             КНП «Київська міська клінічна лікарня № 1</t>
  </si>
  <si>
    <t>показник якості: рівень охоплення пацієнтів, %</t>
  </si>
  <si>
    <t xml:space="preserve">показник продукту:             кількість проведених занять/налаштувань слухових апаратів </t>
  </si>
  <si>
    <t>показник ефективності: середні витрати на надання послуги, грн</t>
  </si>
  <si>
    <t>Департамент охорони здоров'я,                 КНП «Київський центр трансплантації кісткового мозку»</t>
  </si>
  <si>
    <t>Додаток до Програми</t>
  </si>
  <si>
    <t>Строк виконання заходу</t>
  </si>
  <si>
    <t>Джерела фінансування</t>
  </si>
  <si>
    <t>2020 рік</t>
  </si>
  <si>
    <t>2021 рік</t>
  </si>
  <si>
    <t>2022 рік</t>
  </si>
  <si>
    <t>Всього:</t>
  </si>
  <si>
    <t>Бюджет міста Києва</t>
  </si>
  <si>
    <t>2020 - 2022</t>
  </si>
  <si>
    <t>Департамент охорони здоров'я</t>
  </si>
  <si>
    <t>показник ефективності: витрати на одного пацієнта, тис. грн</t>
  </si>
  <si>
    <t>показник ефективності: витрати на одне дослідження, тис. грн</t>
  </si>
  <si>
    <t>Департамент охорони здоров'я;  заклади, що надають первинну медичну допомогу</t>
  </si>
  <si>
    <t>Підтримка киян, які потребують додаткової медичної допомоги</t>
  </si>
  <si>
    <t>показник продукту: кількість осіб, що підлягають забезпеченню, осіб</t>
  </si>
  <si>
    <t>показник ефективності:         витрати на одного працівника-пенсіонера, тис. грн</t>
  </si>
  <si>
    <t>показник якості:              рівень охоплення, %</t>
  </si>
  <si>
    <t>2. Зменшення поширеності інфекційних хвороб</t>
  </si>
  <si>
    <t>2.1. Забезпечення зниження рівня захворюваності груп епідемічного ризику на гепатит B шляхом проведення щеплень</t>
  </si>
  <si>
    <t>показник якості: показник охоплення щепленням, %</t>
  </si>
  <si>
    <t>2.2. Забезпечення проведення передсезонної імунопрофілактики грипу в групах епідемічного ризику (в тому числі дітей з будинків дитини, медичних працівників закладів охорони здоров'я)</t>
  </si>
  <si>
    <t>показник продукту: кількість пацієнтів, що потребують щеплення</t>
  </si>
  <si>
    <t>показник ефективності: витрати на одного медичного працівника, тис. грн</t>
  </si>
  <si>
    <t>показник якості: показник забезпечення щепленням, %</t>
  </si>
  <si>
    <t>2.3. Забезпечення закупівлі туберкуліну з метою своєчасної діагностики для лікувально-профілактичних закладів педіатричної мережі</t>
  </si>
  <si>
    <t>показник продукту: кількість дітей від 4 до 14 років</t>
  </si>
  <si>
    <t>показник якості: динаміка середнього розміру охоплення, %</t>
  </si>
  <si>
    <t>показник ефективності: витрати на одного хворого, тис. грн</t>
  </si>
  <si>
    <t>показник продукту:  кількість пацієнтів</t>
  </si>
  <si>
    <t>2020 -2022</t>
  </si>
  <si>
    <t>2020-2022</t>
  </si>
  <si>
    <t>показник продукту: кількість пацієнтів</t>
  </si>
  <si>
    <t>показник ефективності: вартість лікування одного пацієнта, тис. грн</t>
  </si>
  <si>
    <t>показник ефективності, витрати на одного пацієнта, тис. грн</t>
  </si>
  <si>
    <t>показник ефективності: вартість одного комплекту, тис. грн</t>
  </si>
  <si>
    <t>показник якості: рівень забезпечення інструментарієм для імплантації суглобів, %</t>
  </si>
  <si>
    <t>показник якості, рівень забезпечення пацієнтів, що потребують забезпечення ліками, %</t>
  </si>
  <si>
    <t>показник якості, рівень забезпечення зубним протезуванням пацієнтів, %</t>
  </si>
  <si>
    <t>показник продукту:  кількість хворих</t>
  </si>
  <si>
    <t>показник ефективності: вартість витратних матеріалів з розрахунку на одного пацієнта, тис. грн</t>
  </si>
  <si>
    <t>показник продукту:  кількість пацієнтів, які можуть бути прооперовані в закладах охорони здоров'я протягом року</t>
  </si>
  <si>
    <t>показник продукту:  кількість комплектів інструментарію</t>
  </si>
  <si>
    <t>показник якості: рівень забезпечення інструментарієм для ендопротезування суглобів, %</t>
  </si>
  <si>
    <t>показник продукту:  кількість пацієнтів, які можуть бути прооперовані в закладах охорони здоров'я протягом року, осіб</t>
  </si>
  <si>
    <t>показник продукту:  кількість комплектів інструментарію, одиниць</t>
  </si>
  <si>
    <t>показник якості: рівень забезпечення пацієнтів, що потребують лікування, %</t>
  </si>
  <si>
    <t>показник продукту:  кількість хворих дітей</t>
  </si>
  <si>
    <t>показник якості: рівень забезпечення лікувальним харчуванням, %</t>
  </si>
  <si>
    <t>показник якості: рівень забезпечення пацієнтів, що потребують забезпечення ліками, %</t>
  </si>
  <si>
    <t>показник якості: рівень забезпечення пацієнтів, які  потребують лікувального харчування, %</t>
  </si>
  <si>
    <t>показник якості: рівень забезпечення пацієнтів, які  потребують лікування, %</t>
  </si>
  <si>
    <t>показник ефективності: витрати на одну донацію, тис. грн</t>
  </si>
  <si>
    <t>показник продукту:  кількість проведених досліджень</t>
  </si>
  <si>
    <t>показник продукту:  кількість проведених скринінгових обстежень</t>
  </si>
  <si>
    <t>показник ефективності: середні витрати на одне дослідження, тис. грн</t>
  </si>
  <si>
    <t>показник продукту:  кількість донацій</t>
  </si>
  <si>
    <t>показник ефективності: середні витрати на одну донацію, тис. грн</t>
  </si>
  <si>
    <t>показник якості: рівень забезпечення тарою, %</t>
  </si>
  <si>
    <t>показник ефективності: середні витрати на донацію аферезу, тис. грн</t>
  </si>
  <si>
    <t>показник якості: забезпечення витратними матеріалами, %</t>
  </si>
  <si>
    <t>показник продукту:  кількість проведених процедур вірусінактивацій плазми</t>
  </si>
  <si>
    <t>показник ефективності: середні витрати на одну процедуру, тис. грн</t>
  </si>
  <si>
    <t>показник продукту: икількість закладів, що потребують оснащення</t>
  </si>
  <si>
    <t>показник ефективності: середні витрати на оснащення одного закладу, тис. грн</t>
  </si>
  <si>
    <t>Департамент охорони здоров'я,              КНП «Київська стоматологія»</t>
  </si>
  <si>
    <t>Державний бюджет</t>
  </si>
  <si>
    <t>показник продукту: кількість ЗОЗ</t>
  </si>
  <si>
    <t>показник ефективності: середні витрати на один ЗОЗ,            тис. грн</t>
  </si>
  <si>
    <t>показник якості:  показник забезпечення ресурсом для відшкодування безкоштовних ліків, %</t>
  </si>
  <si>
    <t>показник ефективності: середні витрати на один ЗОЗ, тис. грн</t>
  </si>
  <si>
    <t>показник якості: забезпечення пільговою пенсією всіх пільгових пенсіонерів, %</t>
  </si>
  <si>
    <t xml:space="preserve"> Розвиток вторинної (спеціалізованої) медичної допомоги</t>
  </si>
  <si>
    <t xml:space="preserve">Департамент охорони здоров'я,  Київська міська клінічна офтальмологічна лікарня "Центр мікрохірургії ока" </t>
  </si>
  <si>
    <t>показник продукту: кількість осіб, що підлягають вакцинації</t>
  </si>
  <si>
    <t>на 3%</t>
  </si>
  <si>
    <t>на 5%</t>
  </si>
  <si>
    <t>на 20%</t>
  </si>
  <si>
    <t>на 25%</t>
  </si>
  <si>
    <t>показник якості: рівень забезпечення донорів обстеженням, %</t>
  </si>
  <si>
    <t>показник якості: рівень охоплення скринінговими обстеженнями, %</t>
  </si>
  <si>
    <t>показник якості: забезпеченість витратними матеріалами, %</t>
  </si>
  <si>
    <t>показник якості: рівень безпеки - забезпечення вірусінактивації плазми, %</t>
  </si>
  <si>
    <t>показник якості:  відсоток оснащення закладів до потреби, %</t>
  </si>
  <si>
    <t>на 15%</t>
  </si>
  <si>
    <t>показник якості: зростання показника перебування онкологічних хворих на обліку 5 та більше років, %</t>
  </si>
  <si>
    <t>показник якості: рівень забезпечення пацієнтів ургентним  ендопротезуванням, %</t>
  </si>
  <si>
    <t>показник якості: зменшнення випадків кровотеч у хворих на коагулопатії,  %</t>
  </si>
  <si>
    <t>показник якості: збільшення  рівня 5-ти річної виживаності хворих, %</t>
  </si>
  <si>
    <t>на 4%</t>
  </si>
  <si>
    <t>показник якості: рівень забезпечення річної потреби в  ендопротезуванні пацієнтів, %</t>
  </si>
  <si>
    <t>показник продукту, кількість одиниць</t>
  </si>
  <si>
    <t>показник ефективності, обсяг витрат на автомобіль, тис. грн</t>
  </si>
  <si>
    <t>показник якості, рівень забезпечення, %</t>
  </si>
  <si>
    <t xml:space="preserve">2020 рік </t>
  </si>
  <si>
    <t xml:space="preserve">2021 рік </t>
  </si>
  <si>
    <t xml:space="preserve">2022 рік </t>
  </si>
  <si>
    <t>Очікуваний результат (результативні показники)</t>
  </si>
  <si>
    <t>Назва показника</t>
  </si>
  <si>
    <t>Обсяги фінансування (тис. грн)</t>
  </si>
  <si>
    <t>Виконавці заходу</t>
  </si>
  <si>
    <t>Заходи програми</t>
  </si>
  <si>
    <t>Завдання програми</t>
  </si>
  <si>
    <t>Оперативна ціль Стратегії розвитку міста Києва</t>
  </si>
  <si>
    <t>Перелік завдань і заходів</t>
  </si>
  <si>
    <t>Міської цільової програми "Здоров'я киян" на 2020 - 2022 роки</t>
  </si>
  <si>
    <t>3. Розвиток нефрологічної допомоги</t>
  </si>
  <si>
    <t>5. Онкологічна служба</t>
  </si>
  <si>
    <t>5.1.Забезпечення Київського міського клінічного онкологічного центру лікарськими засобами та препаратами супроводу для лікування онкологічних хворих</t>
  </si>
  <si>
    <t>6. Розвиток офтальмохірургії</t>
  </si>
  <si>
    <t>8. Ендопротезування суглобів</t>
  </si>
  <si>
    <t>8.2. Забезпечення закупівлі інструментарію для імплантації ендопротезів колінних та кульшових суглобів</t>
  </si>
  <si>
    <t>8.4. Забезпечення закупівлі інструментарію для для встановлення ендопротезів кульшових суглобів в ургентному порядку</t>
  </si>
  <si>
    <t>9. Зменшення поширеності інфекційних хвороб</t>
  </si>
  <si>
    <t>10. Орфанні захворювання</t>
  </si>
  <si>
    <t>10.1. Рідкісні ендокринні хвороби, розлади харчування та порушення обміну речовин</t>
  </si>
  <si>
    <t>10.2. Рідкісні хвороби крові й кровотворних органів та окремі порушення із залученням імунного механізму</t>
  </si>
  <si>
    <t>10.2.1. Коагулопатії</t>
  </si>
  <si>
    <t>10.2.1.2. Забезпечення препаратами замісної терапії дорослих, хворих на коагулопатії</t>
  </si>
  <si>
    <t>10.3. Вроджені імунодефіцити</t>
  </si>
  <si>
    <t>10.3.1. Забезпечення лікарськими засобами хворих на  первинний імунодефіцит</t>
  </si>
  <si>
    <t>10.5. Рідкісні хвороби нервової системи</t>
  </si>
  <si>
    <t>10.5.1.Спінальна м'язова атрофія</t>
  </si>
  <si>
    <t>10.6. Рідкісні вроджені вади розвитку, деформації та хромосомні аномалії</t>
  </si>
  <si>
    <t>10.6.1. Бульозний епідермоліз</t>
  </si>
  <si>
    <t>10.6.1.1. Забезпечення лікарськими засобами та медичними виробами хворих з бульозним епідермолізом</t>
  </si>
  <si>
    <t>10.7. Акромегалі і гіпофізарний гігантизм</t>
  </si>
  <si>
    <t>10.11. Рідкісні новоутворення</t>
  </si>
  <si>
    <t>10.11.1. Забезпечення хіміопрепаратами та супроводжуючою терапією хворих з онкогематологічною патологією</t>
  </si>
  <si>
    <t xml:space="preserve">  Підвищення ефективності системи управління у галузі охорони здоров'я</t>
  </si>
  <si>
    <t>Створення належних організаційних умов для функціонування єдиного медичного простору</t>
  </si>
  <si>
    <t>1. Оновлення парку автомобілів екстреної (швидкої) медичної допомоги, у тому числі реанімобілів для транспортування новонароджених</t>
  </si>
  <si>
    <t>Вдосконалення системи надання екстреної медичної допомоги та медицини катастроф</t>
  </si>
  <si>
    <t>показник продукту: кількість осіб, яким передбачено надання послуг</t>
  </si>
  <si>
    <t>показник продукту: кількість осіб</t>
  </si>
  <si>
    <t>показник ефективності: середні витрати на пацієнта, тис. грн</t>
  </si>
  <si>
    <t xml:space="preserve">показник продукту: кількість осіб, </t>
  </si>
  <si>
    <t>10.12. Рідкісні хвороби кістково-м'язової системи та сполучної тканини</t>
  </si>
  <si>
    <t>10.12.1. Ювенільний ревматоїдний артрит</t>
  </si>
  <si>
    <t>показник продукту:  кількість пацієнтів, осіб</t>
  </si>
  <si>
    <t>показник якості, рівень охоплення лікуванням, %</t>
  </si>
  <si>
    <t>Департамент охорони здоров'я, заклади охорони здоров'я, що засновані на комунальній власності територіальної громади м. Києва.</t>
  </si>
  <si>
    <t>показник якості: рівень охоплення лікуванням,%</t>
  </si>
  <si>
    <t xml:space="preserve">показник якості: динаміка росту кількості проведених трансплантацій у порівнянні з попереднім роком, % </t>
  </si>
  <si>
    <t>показник ефективності:                  середні витрати на функціонування однієї комісії, тис. грн</t>
  </si>
  <si>
    <t>показник якості: рівень  забезпечення функціонування  комісій, %</t>
  </si>
  <si>
    <t>показник продукту:             кількість дзвінків</t>
  </si>
  <si>
    <t>показник продукту:             кількість особистих звернень</t>
  </si>
  <si>
    <t>показник ефективності: середні витрати на одне звернення/дзвінок, тис.грн</t>
  </si>
  <si>
    <t>11. Розвиток служби крові</t>
  </si>
  <si>
    <t>11.1.Впровадження обстеження донорів крові та її копонентів  реципієнтів на Kell-належність при трансфузіях</t>
  </si>
  <si>
    <t>2021 - 2022</t>
  </si>
  <si>
    <t>Департамент охорони здоров'я,                  КО "Київмедспецтранс", Заклади охорони здоров'я</t>
  </si>
  <si>
    <t>показник продукту: кількість закладів, яким передбачене відшкодування</t>
  </si>
  <si>
    <t>Департамент охорони здоров'я, заклади охорони здоров'я, що засновані на комунальній власності територіальної громади  м. Києва.</t>
  </si>
  <si>
    <t>Департамент охорони здоров'я,  КНП «Міський медичний центр проблем слуху та мовлення «СУВАГ»</t>
  </si>
  <si>
    <t>показник якості: рівень охоплення лабораторною діагностикою,%</t>
  </si>
  <si>
    <t>показник витрат, тис. грн</t>
  </si>
  <si>
    <t>10.7.1. Забезпечення лікарськими засобами  хворих з акромегалією та гігантизмом</t>
  </si>
  <si>
    <t xml:space="preserve">1.  Відшкодування витрат закладам охорони здоров'я вторинного та третинного рівня надання медичної допомоги, пов'язаних з відпуском лікарських засобів безоплатно і на пільгових умовах (постанова КМУ 1303) </t>
  </si>
  <si>
    <t xml:space="preserve">1.5. Відшкодування витрат закладам охорони здоровяпервинного рівня надання медичної допомоги  на виплату та доставку працівникам пенсій, призначених на пільгових умовах          </t>
  </si>
  <si>
    <t xml:space="preserve">3. Відшкодування витрат закладам охорони здоровя вторинного та третинного рівня надання медичної допомоги  на виплату та доставку працівникам пенсій, призначених на пільгових умовах          </t>
  </si>
  <si>
    <t>6. Надання населенню медичних послуг понад обсяг, передбачений програмою державних гарантій медичного обслуговування населення із проведення аутологічної трансплантації гемопоетичних стовбурових клітин пацієнтам</t>
  </si>
  <si>
    <t xml:space="preserve">8. Надання населенню медичних послуг понад обсяг, передбачений програмою державних гарантій медичного обслуговування населення із огляду дітей згідно з постановою Кабінету Міністрів України від 8 жовтня 2008 р. № 905 </t>
  </si>
  <si>
    <t xml:space="preserve">11. Надання населенню медичних послуг понад обсяг, передбачений програмою державних гарантій медичного обслуговування населення із психологічної допомоги  при станах душевної кризи, в режимі "Телефону довіри" та особистих звернень </t>
  </si>
  <si>
    <t>12. Надання населенню медичних послуг понад обсяг, передбачений програмою державних гарантій медичного обслуговування населення із надання сурдологічної допомоги дітям та дорослим з вадами слуху та мовлення</t>
  </si>
  <si>
    <t>Департамент охорони здоров'я, КНП "Олександрівська міська клінічна лікарня", КНП "Київський міський клінічний  ендокринологічний центр"</t>
  </si>
  <si>
    <r>
      <t xml:space="preserve">8.1. Забезпечення закупівлі ендопротезів колінних і кульшових суглобів </t>
    </r>
    <r>
      <rPr>
        <sz val="10"/>
        <color indexed="10"/>
        <rFont val="Times New Roman"/>
        <family val="1"/>
      </rPr>
      <t>та інструментарію для їх імплантації</t>
    </r>
  </si>
  <si>
    <r>
      <t>8.3. Забезпечення закупівлі ендопротезів  кульшових суглобів  для екстреного протезування</t>
    </r>
    <r>
      <rPr>
        <sz val="10"/>
        <color indexed="10"/>
        <rFont val="Times New Roman"/>
        <family val="1"/>
      </rPr>
      <t xml:space="preserve"> та інструментарію для їх встановлення</t>
    </r>
  </si>
  <si>
    <r>
      <t xml:space="preserve">8.5. Забезпечення закупівлі ендопротезів плечових суглобів для  ендопротезування </t>
    </r>
    <r>
      <rPr>
        <sz val="10"/>
        <color indexed="10"/>
        <rFont val="Times New Roman"/>
        <family val="1"/>
      </rPr>
      <t xml:space="preserve">та інструментарію для їх встановлення </t>
    </r>
  </si>
  <si>
    <t xml:space="preserve">показник продукту:  кількість пацієнтів </t>
  </si>
  <si>
    <t>3.9. Забезпечення закупівлі харчових продуктів для спеціальних медичних цілей, призначених для дієтичного харчування дітей віком від 4 років та дорослих при хронічній хворобі нирок, які лікуються методами замісної ниркової терапії</t>
  </si>
  <si>
    <t>11.7. Оснащення комп'ютерною технікою та програмним забезпеченням КНП "Киїський міський центр крові"та лікарняні банки крові з метою створення єдиної інформаційної системи служби крові міста</t>
  </si>
  <si>
    <t>10.1.5. Орфанні метаболічні захворювання</t>
  </si>
  <si>
    <t xml:space="preserve">2021 - 2022 </t>
  </si>
  <si>
    <t>Департамент охорони здоров'я,                           КНП «Київська міська дитяча клінічна лікарня № 1»</t>
  </si>
  <si>
    <t>10.5.2. Вроджені прогресуючі захворювання нервової системи</t>
  </si>
  <si>
    <t>показник якості: рівень забезпечення  пацієнтів,  %</t>
  </si>
  <si>
    <t xml:space="preserve">7. 2.Надання безоплатної лікувально-хірургічної стоматологічної допомоги соціально-незахищеним верствам населення </t>
  </si>
  <si>
    <t>показник якості, рівень забезпечення лікувально-хірургічною стоматологічною допомогою пацієнтів, %</t>
  </si>
  <si>
    <r>
      <t xml:space="preserve">6.1. Забезпечення закупівлі витратних матеріалів для проведення лікування </t>
    </r>
    <r>
      <rPr>
        <sz val="10"/>
        <color indexed="10"/>
        <rFont val="Times New Roman"/>
        <family val="1"/>
      </rPr>
      <t>офтальмологічних захворювань</t>
    </r>
  </si>
  <si>
    <t xml:space="preserve">8.5. Забезпечення закупівлі ендопротезів плечових суглобів для  ендопротезування </t>
  </si>
  <si>
    <r>
      <t xml:space="preserve">10.5.1.2. Забезпечення лікарськими засобами хворих на спінальну м'язову атрофію  </t>
    </r>
    <r>
      <rPr>
        <sz val="10"/>
        <color indexed="10"/>
        <rFont val="Times New Roman"/>
        <family val="1"/>
      </rPr>
      <t xml:space="preserve"> </t>
    </r>
  </si>
  <si>
    <t>показник продукту:  кількість проведених лабораторних досліджень, одиниць</t>
  </si>
  <si>
    <t>показник продукту:  кількість пролікованих хворих, оcіб</t>
  </si>
  <si>
    <t>показник ефективності:  витрати на лікування одного хворого, тис. грн</t>
  </si>
  <si>
    <t xml:space="preserve">10.5.2.1. Забезпечення лікувальним харчуванням дітей, хворих на вроджені прогресуючі захворювання нервової системи  </t>
  </si>
  <si>
    <r>
      <t xml:space="preserve">6. Розвиток </t>
    </r>
    <r>
      <rPr>
        <b/>
        <sz val="10"/>
        <color indexed="10"/>
        <rFont val="Times New Roman"/>
        <family val="1"/>
      </rPr>
      <t>офтальмології</t>
    </r>
  </si>
  <si>
    <t>6.1. Забезпечення закупівлі витратних матеріалів для проведення оперативних втручань при катаракті</t>
  </si>
  <si>
    <t>показник якості: рівень забезпечення витратними матеріалами пацієнтів, що підлягають оперативному лікуванню, %</t>
  </si>
  <si>
    <t>8.1. Забезпечення закупівлі ендопротезів колінних та кульшових суглобів</t>
  </si>
  <si>
    <t>8.3. Забезпечення закупівлі ендопротезів  кульшових суглобів  для екстреного протезування</t>
  </si>
  <si>
    <t>8.6. Забезпечення закупівлі інструментарію для встановлення ендопротезів плечового суглобу</t>
  </si>
  <si>
    <t>показник продукту: кількість комплектів інструментарію, одиниць</t>
  </si>
  <si>
    <t>10.1.5. Тирозинемія</t>
  </si>
  <si>
    <t xml:space="preserve">10.12.1.1. Забезпечення лікарськими засобами хворих на ювенільний ревматоїдний артрит </t>
  </si>
  <si>
    <t>11.6. Забезпечення КНП "Київський міський центрр крові" витратним матеріалом для проведення вірусінактивації плазми</t>
  </si>
  <si>
    <t>11.7. Оснащення комп'ютерною технікою та програмним забезпеченням КНП "Киїський міський центр крові"та лікарняні банки крові з метою ствоення єдиної інформаційної системи служби крові міста</t>
  </si>
  <si>
    <t>7. Надання населенню  медичних послуг із  зубного протезування та лікування пільгових категорій населення</t>
  </si>
  <si>
    <t xml:space="preserve">9. Надання населенню медичних послуг понад обсяг, передбачений програмою державних гарантій медичного обслуговування населення із огляду  військовою лікарською комісією  
кандидатів на військову службу та військовозобовязаних </t>
  </si>
  <si>
    <t>10.1.5.3. Забезпечити  лікувальним харчуванням  дітей, хворих на метілмалонову аміноацидурію</t>
  </si>
  <si>
    <t>Департамент охорони здоров'я,    КНП «Олександрівська клінічна лікарня м. Києва»,                         КНП «Київська міська дитяча клінічна лікарня № 1»</t>
  </si>
  <si>
    <t>7. Стоматологічна допомога</t>
  </si>
  <si>
    <t>показник продукту: кількість лікарів-ортодонтів, які надають послуги</t>
  </si>
  <si>
    <t>показник ефективності: витрати на  лікаря-ортодонта, тис. грн</t>
  </si>
  <si>
    <r>
      <rPr>
        <b/>
        <sz val="10"/>
        <color indexed="10"/>
        <rFont val="Times New Roman"/>
        <family val="1"/>
      </rPr>
      <t>7.1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Надання населенню  медичних послуг із  зубного протезування та лікування пільгових категорій населення</t>
    </r>
  </si>
  <si>
    <t>показник ефективності:                  середні витрати на одного медичного працівника, тис. грн</t>
  </si>
  <si>
    <r>
      <t xml:space="preserve">11.6. Забезпечення КНП "Київський міський центр крові" витратним матеріалом для проведення вірусінактивації </t>
    </r>
    <r>
      <rPr>
        <b/>
        <sz val="10"/>
        <color indexed="10"/>
        <rFont val="Times New Roman"/>
        <family val="1"/>
      </rPr>
      <t>тромбоцитів</t>
    </r>
  </si>
  <si>
    <t>7.3.Надання населенню медичних послуг понад обсяг, передбачений програмою державних гарантій медичного обслуговування населення з профілактики зубощелепних аномалій та своєчасне виявлення факторів ризику їх розвитку у дітей</t>
  </si>
  <si>
    <t xml:space="preserve">9.2. Закупівля витратних матеріалів для лабораторної діагностики хворих на вірусний гепатит В і С             </t>
  </si>
  <si>
    <t>10.7. Акромегалія і гіпофізарний гігантизм</t>
  </si>
  <si>
    <r>
      <t xml:space="preserve">10.12.1. Забезпечення лікарськими засобами хворих на ювенільний ревматоїдний артрит, </t>
    </r>
    <r>
      <rPr>
        <sz val="10"/>
        <color indexed="10"/>
        <rFont val="Times New Roman"/>
        <family val="1"/>
      </rPr>
      <t>хворобу Стілла, системну склеродермію, системні васкуліти, спондилоартрити</t>
    </r>
  </si>
  <si>
    <t>показник якості: рівень охоплення,%</t>
  </si>
  <si>
    <t>показник продукту:  кількість оcіб групи ризику</t>
  </si>
  <si>
    <t>9.3. Забезпечення закупівлі лікарських засобів та медичних  виробів для лікування хворих  на гостру респіраторну хворобу COVID-19, спричинену коронавірусом SARS-CoV-2</t>
  </si>
  <si>
    <r>
      <rPr>
        <b/>
        <sz val="10"/>
        <color indexed="10"/>
        <rFont val="Times New Roman"/>
        <family val="1"/>
      </rPr>
      <t>9.4.</t>
    </r>
    <r>
      <rPr>
        <sz val="10"/>
        <rFont val="Times New Roman"/>
        <family val="1"/>
      </rPr>
      <t xml:space="preserve"> Забезпечення закупівлі лікарських засобів та медичних  виробів для лікування хворих  на гостру респіраторну хворобу COVID-19, спричинену коронавірусом SARS-CoV-2</t>
    </r>
  </si>
  <si>
    <t>показник продукту:  кількість пролікованих хворих на 1 місяць, оcіб</t>
  </si>
  <si>
    <t>12. Медичне обслуговування населення з вадами слуху та мовлення</t>
  </si>
  <si>
    <t>12.1. Надання населенню медичних послуг понад обсяг, передбачений програмою державних гарантій медичного обслуговування населення із надання сурдологічної допомоги дітям та дорослим з вадами слуху та мовлення</t>
  </si>
  <si>
    <r>
      <t>12.2. Надання населенню медичних послуг понад обсяг, передбачений програмою державних гарантій медичного обслуговування населення із надання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медичної допомоги дітям та дорослим з вадами слуху та мовлення</t>
    </r>
  </si>
  <si>
    <t>Департамент охорони здоров'я,  заклади охорони здоров'я, що засновані на комунальній власності територіальної громади  м. Києва.</t>
  </si>
  <si>
    <t>показник продукту: кількість логопедів, які надають послуги</t>
  </si>
  <si>
    <t>показник ефективності: витрати на  одного логопеда, тис. грн</t>
  </si>
  <si>
    <t>9. Медичне обслуговування населення із огляду  військовою лікарською комісією</t>
  </si>
  <si>
    <t xml:space="preserve">9.1. Надання населенню медичних послуг понад обсяг, передбачений програмою державних гарантій медичного обслуговування населення із огляду  військовою лікарською комісією  
кандидатів на військову службу та військовозобов'язаних </t>
  </si>
  <si>
    <t xml:space="preserve">9.2. Надання населенню медичних послуг понад обсяг, передбачений програмою державних гарантій медичного обслуговування населення із огляду  військовою лікарською комісією  
кандидатів на військову службу та військовозобов'язаних </t>
  </si>
  <si>
    <t>11. Надання психологічної допомоги</t>
  </si>
  <si>
    <t xml:space="preserve">11.1. Надання населенню медичних послуг понад обсяг, передбачений програмою державних гарантій медичного обслуговування населення із психологічної допомоги  при станах душевної кризи, в режимі "Телефону довіри" та особистих звернень </t>
  </si>
  <si>
    <t>показник продукту:             кількість звернень</t>
  </si>
  <si>
    <t>показник ефективності: середні витрати на одне звернення, тис.грн</t>
  </si>
  <si>
    <t xml:space="preserve">11.2. Надання населенню медичних послуг понад обсяг, передбачений програмою державних гарантій медичного обслуговування населення із психологічної допомоги  при станах душевної кризи, в режимі "Телефону довіри" та особистих звернень </t>
  </si>
  <si>
    <t>3. Відшкодування на виплату пільгових пенсій</t>
  </si>
  <si>
    <t xml:space="preserve">3.1. Відшкодування витрат закладам охорони здоровя вторинного та третинного рівня надання медичної допомоги  на виплату та доставку працівникам пенсій, призначених на пільгових умовах          </t>
  </si>
  <si>
    <t xml:space="preserve">3.2. Відшкодування витрат закладам охорони здоровя  на виплату та доставку працівникам пенсій, призначених на пільгових умовах          </t>
  </si>
  <si>
    <t>2. Розвиток ендокринологічної допомоги</t>
  </si>
  <si>
    <t>2.1. Цукровий діабет</t>
  </si>
  <si>
    <t>2.1.2. Забезпечення  хворих на цукровий діабет інсулінами в порядку, визначеному Кабінетом Міністрів України</t>
  </si>
  <si>
    <t>показник продукту: кількість хворих</t>
  </si>
  <si>
    <t>показник якості: зниження первинного виходу на івалідність, %</t>
  </si>
  <si>
    <t>на 7%</t>
  </si>
  <si>
    <t>на 10%</t>
  </si>
  <si>
    <t>Всього</t>
  </si>
  <si>
    <t xml:space="preserve">9.5. Забезпечення проведення імунопрофілактики COVID-19 громадян групи ризику                                     </t>
  </si>
  <si>
    <t>показник ефективності:  витрати на вакцинацію, тис. грн</t>
  </si>
  <si>
    <t>Департамент охорони здоров'я,              Заклади охорони здоров'я, що засновані на комунальній власності територіальної громади м. Києва.</t>
  </si>
  <si>
    <t>Департамент охорони здоров'я,              КНП «Олександрівська клінічна лікарня м. Києва», КНП «Київська міська дитяча клінічна лікарня № 1»</t>
  </si>
  <si>
    <t xml:space="preserve"> Апарат ВО КМР (КМДА),                        КО «Київмедспецтранс»</t>
  </si>
  <si>
    <t>2.1.3. Забезпечення витратними матеріалами до експрес - аналізаторів для вимірювання глікованого гемоглобіну</t>
  </si>
  <si>
    <t>показник продукту: кількість досліджень - двічі на рік для хворих на цукровий діабет</t>
  </si>
  <si>
    <t>показник ефективності: орієнтовна вартість одного дослідження, тис. грн</t>
  </si>
  <si>
    <t>показник якості: зменшення випадків ускладнень,  %</t>
  </si>
  <si>
    <t>2.1.4. Забезпечення приладами для постійної інфузії інсуліну (інсуліновими помпами) пацієнтів  з лабільним перебігом цукрового діабету</t>
  </si>
  <si>
    <t>показник продукту:  кількість хворих, що потребує забезпечення</t>
  </si>
  <si>
    <t>показник якості: динаміка попередження виникнення ком, %</t>
  </si>
  <si>
    <t>2.1.5. Забезпечення пацієнтів з лабільним перебігом цукрового діабету комплектами витратних матеріалів до приладів для постійної інфузії інсуліну (інсулінових помп)</t>
  </si>
  <si>
    <t>показник продукту:  кількість пацієнтів, які потребують забезпечення, осіб</t>
  </si>
  <si>
    <t>2.1.6. Забезпечення дітей, хворих на цукровий діабет, препаратами глюкагону для невідкладної терапії гіпоглікемій</t>
  </si>
  <si>
    <t>показник продукту: кількість пацієнтів, які потребують забезпечення, осіб</t>
  </si>
  <si>
    <t>2.1.1. Забезпечення тест-смужками хворих на цукровий діабет для контролю рівня глюкози у крові</t>
  </si>
  <si>
    <t>показник продукту: кількість хворих, які потребують забезпечення</t>
  </si>
  <si>
    <t>показник ефективності: середній обсяг витрат на одного хворого, тис. грн</t>
  </si>
  <si>
    <t xml:space="preserve">показник якості:  зменшення випадків  ускладнень,  % </t>
  </si>
  <si>
    <r>
      <t xml:space="preserve">показник продукту: </t>
    </r>
    <r>
      <rPr>
        <b/>
        <sz val="10"/>
        <rFont val="Times New Roman"/>
        <family val="1"/>
      </rPr>
      <t>кількість медичних працівників, які входять до складу комісій</t>
    </r>
  </si>
  <si>
    <t>показник якості, ррівень охоплення пацієнтів, %</t>
  </si>
  <si>
    <t>показник якості:  середній розмір охоплення, %</t>
  </si>
  <si>
    <t>2020 - 2021</t>
  </si>
  <si>
    <t>2021-2022</t>
  </si>
  <si>
    <t>РАЗОМ ПО МЦП "Здоров'я киян" на 2020 - 2022 роки</t>
  </si>
  <si>
    <t xml:space="preserve">показник якості: рівень забезпечення пацієнтівтрансплантаціями , %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</si>
</sst>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.0"/>
    <numFmt numFmtId="191" formatCode="#,##0.000"/>
    <numFmt numFmtId="192" formatCode="0.000"/>
    <numFmt numFmtId="193" formatCode="#,##0.0000"/>
    <numFmt numFmtId="194" formatCode="0.0000"/>
    <numFmt numFmtId="195" formatCode="0.0"/>
    <numFmt numFmtId="196" formatCode="0.0%"/>
    <numFmt numFmtId="197" formatCode="0.000000"/>
    <numFmt numFmtId="198" formatCode="0.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"/>
    <numFmt numFmtId="204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61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</cellStyleXfs>
  <cellXfs count="865">
    <xf numFmtId="0" fontId="0" fillId="0" borderId="0" xfId="0" applyFont="1" applyAlignment="1">
      <alignment/>
    </xf>
    <xf numFmtId="19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justify" wrapText="1"/>
    </xf>
    <xf numFmtId="4" fontId="2" fillId="0" borderId="14" xfId="0" applyNumberFormat="1" applyFont="1" applyFill="1" applyBorder="1" applyAlignment="1">
      <alignment horizontal="center" vertical="justify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4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 wrapText="1"/>
    </xf>
    <xf numFmtId="0" fontId="2" fillId="0" borderId="20" xfId="53" applyFont="1" applyFill="1" applyBorder="1" applyAlignment="1">
      <alignment horizontal="center" vertical="center" wrapText="1"/>
      <protection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top" wrapText="1"/>
    </xf>
    <xf numFmtId="9" fontId="2" fillId="0" borderId="25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top" wrapText="1"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vertical="top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justify" wrapText="1"/>
    </xf>
    <xf numFmtId="9" fontId="2" fillId="0" borderId="28" xfId="0" applyNumberFormat="1" applyFont="1" applyFill="1" applyBorder="1" applyAlignment="1">
      <alignment horizontal="center" vertical="top" wrapText="1"/>
    </xf>
    <xf numFmtId="9" fontId="2" fillId="0" borderId="19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9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top" wrapText="1"/>
    </xf>
    <xf numFmtId="0" fontId="0" fillId="0" borderId="0" xfId="0" applyFill="1" applyAlignment="1">
      <alignment/>
    </xf>
    <xf numFmtId="4" fontId="9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32" xfId="0" applyFont="1" applyFill="1" applyBorder="1" applyAlignment="1">
      <alignment vertical="top" wrapText="1"/>
    </xf>
    <xf numFmtId="0" fontId="6" fillId="0" borderId="33" xfId="53" applyFont="1" applyFill="1" applyBorder="1" applyAlignment="1">
      <alignment horizontal="center" vertical="center" wrapText="1"/>
      <protection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top" wrapText="1"/>
    </xf>
    <xf numFmtId="0" fontId="2" fillId="0" borderId="33" xfId="53" applyFont="1" applyFill="1" applyBorder="1" applyAlignment="1">
      <alignment horizontal="center" vertical="center" wrapText="1"/>
      <protection/>
    </xf>
    <xf numFmtId="0" fontId="6" fillId="0" borderId="32" xfId="0" applyFont="1" applyFill="1" applyBorder="1" applyAlignment="1">
      <alignment vertical="top" wrapText="1"/>
    </xf>
    <xf numFmtId="0" fontId="5" fillId="0" borderId="2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4" fontId="6" fillId="0" borderId="3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top" wrapText="1"/>
    </xf>
    <xf numFmtId="0" fontId="2" fillId="6" borderId="12" xfId="53" applyFont="1" applyFill="1" applyBorder="1" applyAlignment="1">
      <alignment horizontal="center" vertical="center" wrapText="1"/>
      <protection/>
    </xf>
    <xf numFmtId="0" fontId="2" fillId="6" borderId="11" xfId="53" applyFont="1" applyFill="1" applyBorder="1" applyAlignment="1">
      <alignment horizontal="center" vertical="center" wrapText="1"/>
      <protection/>
    </xf>
    <xf numFmtId="4" fontId="2" fillId="6" borderId="13" xfId="0" applyNumberFormat="1" applyFont="1" applyFill="1" applyBorder="1" applyAlignment="1">
      <alignment horizontal="center" vertical="center" wrapText="1"/>
    </xf>
    <xf numFmtId="0" fontId="2" fillId="6" borderId="27" xfId="53" applyFont="1" applyFill="1" applyBorder="1" applyAlignment="1">
      <alignment horizontal="center" vertical="center" wrapText="1"/>
      <protection/>
    </xf>
    <xf numFmtId="4" fontId="2" fillId="6" borderId="18" xfId="0" applyNumberFormat="1" applyFont="1" applyFill="1" applyBorder="1" applyAlignment="1">
      <alignment horizontal="center" vertical="center" wrapText="1"/>
    </xf>
    <xf numFmtId="4" fontId="2" fillId="6" borderId="16" xfId="0" applyNumberFormat="1" applyFont="1" applyFill="1" applyBorder="1" applyAlignment="1">
      <alignment horizontal="center" vertical="center" wrapText="1"/>
    </xf>
    <xf numFmtId="4" fontId="2" fillId="6" borderId="23" xfId="0" applyNumberFormat="1" applyFont="1" applyFill="1" applyBorder="1" applyAlignment="1">
      <alignment horizontal="center" vertical="center" wrapText="1"/>
    </xf>
    <xf numFmtId="0" fontId="2" fillId="6" borderId="20" xfId="53" applyFont="1" applyFill="1" applyBorder="1" applyAlignment="1">
      <alignment horizontal="center" vertical="center" wrapText="1"/>
      <protection/>
    </xf>
    <xf numFmtId="4" fontId="2" fillId="6" borderId="2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horizontal="center" vertical="center" wrapText="1"/>
    </xf>
    <xf numFmtId="0" fontId="2" fillId="6" borderId="17" xfId="53" applyFont="1" applyFill="1" applyBorder="1" applyAlignment="1">
      <alignment horizontal="center" vertical="center" wrapText="1"/>
      <protection/>
    </xf>
    <xf numFmtId="0" fontId="2" fillId="5" borderId="12" xfId="53" applyFont="1" applyFill="1" applyBorder="1" applyAlignment="1">
      <alignment horizontal="center" vertical="center" wrapText="1"/>
      <protection/>
    </xf>
    <xf numFmtId="4" fontId="2" fillId="5" borderId="14" xfId="0" applyNumberFormat="1" applyFont="1" applyFill="1" applyBorder="1" applyAlignment="1">
      <alignment horizontal="center" vertical="center" wrapText="1"/>
    </xf>
    <xf numFmtId="0" fontId="2" fillId="5" borderId="11" xfId="53" applyFont="1" applyFill="1" applyBorder="1" applyAlignment="1">
      <alignment horizontal="center" vertical="center" wrapText="1"/>
      <protection/>
    </xf>
    <xf numFmtId="4" fontId="2" fillId="5" borderId="13" xfId="0" applyNumberFormat="1" applyFont="1" applyFill="1" applyBorder="1" applyAlignment="1">
      <alignment horizontal="center" vertical="center" wrapText="1"/>
    </xf>
    <xf numFmtId="0" fontId="2" fillId="5" borderId="20" xfId="53" applyFont="1" applyFill="1" applyBorder="1" applyAlignment="1">
      <alignment horizontal="center" vertical="center" wrapText="1"/>
      <protection/>
    </xf>
    <xf numFmtId="4" fontId="2" fillId="5" borderId="21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top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horizontal="center" vertical="center" wrapText="1"/>
    </xf>
    <xf numFmtId="2" fontId="2" fillId="5" borderId="21" xfId="0" applyNumberFormat="1" applyFont="1" applyFill="1" applyBorder="1" applyAlignment="1">
      <alignment horizontal="center" vertical="center" wrapText="1"/>
    </xf>
    <xf numFmtId="0" fontId="2" fillId="5" borderId="27" xfId="53" applyFont="1" applyFill="1" applyBorder="1" applyAlignment="1">
      <alignment horizontal="center" vertical="center" wrapText="1"/>
      <protection/>
    </xf>
    <xf numFmtId="4" fontId="2" fillId="5" borderId="18" xfId="0" applyNumberFormat="1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center" vertical="center" wrapText="1"/>
    </xf>
    <xf numFmtId="4" fontId="2" fillId="6" borderId="15" xfId="0" applyNumberFormat="1" applyFont="1" applyFill="1" applyBorder="1" applyAlignment="1">
      <alignment horizontal="center" vertical="center" wrapText="1"/>
    </xf>
    <xf numFmtId="0" fontId="2" fillId="6" borderId="29" xfId="53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vertical="top" wrapText="1"/>
    </xf>
    <xf numFmtId="0" fontId="2" fillId="6" borderId="33" xfId="53" applyFont="1" applyFill="1" applyBorder="1" applyAlignment="1">
      <alignment horizontal="center" vertical="center" wrapText="1"/>
      <protection/>
    </xf>
    <xf numFmtId="4" fontId="2" fillId="6" borderId="10" xfId="0" applyNumberFormat="1" applyFont="1" applyFill="1" applyBorder="1" applyAlignment="1">
      <alignment horizontal="center" vertical="center" wrapText="1"/>
    </xf>
    <xf numFmtId="0" fontId="6" fillId="0" borderId="29" xfId="53" applyFont="1" applyFill="1" applyBorder="1" applyAlignment="1">
      <alignment horizontal="center" vertical="center" wrapText="1"/>
      <protection/>
    </xf>
    <xf numFmtId="4" fontId="58" fillId="0" borderId="13" xfId="0" applyNumberFormat="1" applyFont="1" applyFill="1" applyBorder="1" applyAlignment="1">
      <alignment horizontal="center" vertical="center" wrapText="1"/>
    </xf>
    <xf numFmtId="4" fontId="58" fillId="0" borderId="21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9" fontId="6" fillId="0" borderId="28" xfId="0" applyNumberFormat="1" applyFont="1" applyFill="1" applyBorder="1" applyAlignment="1">
      <alignment horizontal="center" vertical="top" wrapText="1"/>
    </xf>
    <xf numFmtId="0" fontId="7" fillId="5" borderId="17" xfId="53" applyFont="1" applyFill="1" applyBorder="1" applyAlignment="1">
      <alignment horizontal="center" vertical="center" wrapText="1"/>
      <protection/>
    </xf>
    <xf numFmtId="4" fontId="7" fillId="5" borderId="16" xfId="0" applyNumberFormat="1" applyFont="1" applyFill="1" applyBorder="1" applyAlignment="1">
      <alignment horizontal="center" vertical="center" wrapText="1"/>
    </xf>
    <xf numFmtId="0" fontId="7" fillId="5" borderId="29" xfId="53" applyFont="1" applyFill="1" applyBorder="1" applyAlignment="1">
      <alignment horizontal="center" vertical="center" wrapText="1"/>
      <protection/>
    </xf>
    <xf numFmtId="4" fontId="59" fillId="5" borderId="13" xfId="0" applyNumberFormat="1" applyFont="1" applyFill="1" applyBorder="1" applyAlignment="1">
      <alignment horizontal="center" vertical="center" wrapText="1"/>
    </xf>
    <xf numFmtId="0" fontId="7" fillId="5" borderId="11" xfId="53" applyFont="1" applyFill="1" applyBorder="1" applyAlignment="1">
      <alignment horizontal="center" vertical="center" wrapText="1"/>
      <protection/>
    </xf>
    <xf numFmtId="0" fontId="7" fillId="5" borderId="27" xfId="53" applyFont="1" applyFill="1" applyBorder="1" applyAlignment="1">
      <alignment horizontal="center" vertical="center" wrapText="1"/>
      <protection/>
    </xf>
    <xf numFmtId="4" fontId="59" fillId="5" borderId="21" xfId="0" applyNumberFormat="1" applyFont="1" applyFill="1" applyBorder="1" applyAlignment="1">
      <alignment horizontal="center" vertical="center" wrapText="1"/>
    </xf>
    <xf numFmtId="4" fontId="60" fillId="5" borderId="13" xfId="0" applyNumberFormat="1" applyFont="1" applyFill="1" applyBorder="1" applyAlignment="1">
      <alignment horizontal="center" vertical="center" wrapText="1"/>
    </xf>
    <xf numFmtId="4" fontId="3" fillId="6" borderId="34" xfId="0" applyNumberFormat="1" applyFont="1" applyFill="1" applyBorder="1" applyAlignment="1">
      <alignment horizontal="center" vertical="center" wrapText="1"/>
    </xf>
    <xf numFmtId="4" fontId="3" fillId="6" borderId="13" xfId="0" applyNumberFormat="1" applyFont="1" applyFill="1" applyBorder="1" applyAlignment="1">
      <alignment horizontal="center" vertical="center" wrapText="1"/>
    </xf>
    <xf numFmtId="4" fontId="3" fillId="6" borderId="18" xfId="0" applyNumberFormat="1" applyFont="1" applyFill="1" applyBorder="1" applyAlignment="1">
      <alignment horizontal="center" vertical="center" wrapText="1"/>
    </xf>
    <xf numFmtId="4" fontId="3" fillId="6" borderId="16" xfId="0" applyNumberFormat="1" applyFont="1" applyFill="1" applyBorder="1" applyAlignment="1">
      <alignment horizontal="center" vertical="center" wrapText="1"/>
    </xf>
    <xf numFmtId="4" fontId="3" fillId="6" borderId="23" xfId="0" applyNumberFormat="1" applyFont="1" applyFill="1" applyBorder="1" applyAlignment="1">
      <alignment horizontal="center" vertical="center" wrapText="1"/>
    </xf>
    <xf numFmtId="4" fontId="2" fillId="6" borderId="24" xfId="0" applyNumberFormat="1" applyFont="1" applyFill="1" applyBorder="1" applyAlignment="1">
      <alignment horizontal="center" vertical="center" wrapText="1"/>
    </xf>
    <xf numFmtId="4" fontId="2" fillId="6" borderId="3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6" borderId="16" xfId="0" applyNumberFormat="1" applyFont="1" applyFill="1" applyBorder="1" applyAlignment="1">
      <alignment horizontal="center" vertical="center"/>
    </xf>
    <xf numFmtId="0" fontId="3" fillId="5" borderId="12" xfId="53" applyFont="1" applyFill="1" applyBorder="1" applyAlignment="1">
      <alignment horizontal="center" vertical="center" wrapText="1"/>
      <protection/>
    </xf>
    <xf numFmtId="4" fontId="3" fillId="5" borderId="14" xfId="0" applyNumberFormat="1" applyFont="1" applyFill="1" applyBorder="1" applyAlignment="1">
      <alignment horizontal="center" vertical="center" wrapText="1"/>
    </xf>
    <xf numFmtId="0" fontId="3" fillId="5" borderId="11" xfId="53" applyFont="1" applyFill="1" applyBorder="1" applyAlignment="1">
      <alignment horizontal="center" vertical="center" wrapText="1"/>
      <protection/>
    </xf>
    <xf numFmtId="4" fontId="3" fillId="5" borderId="13" xfId="0" applyNumberFormat="1" applyFont="1" applyFill="1" applyBorder="1" applyAlignment="1">
      <alignment horizontal="center" vertical="center" wrapText="1"/>
    </xf>
    <xf numFmtId="0" fontId="3" fillId="5" borderId="20" xfId="53" applyFont="1" applyFill="1" applyBorder="1" applyAlignment="1">
      <alignment horizontal="center" vertical="center" wrapText="1"/>
      <protection/>
    </xf>
    <xf numFmtId="4" fontId="3" fillId="5" borderId="21" xfId="0" applyNumberFormat="1" applyFont="1" applyFill="1" applyBorder="1" applyAlignment="1">
      <alignment horizontal="center" vertical="center" wrapText="1"/>
    </xf>
    <xf numFmtId="0" fontId="2" fillId="0" borderId="36" xfId="53" applyFont="1" applyFill="1" applyBorder="1" applyAlignment="1">
      <alignment horizontal="center" vertical="center" wrapText="1"/>
      <protection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justify" wrapText="1"/>
    </xf>
    <xf numFmtId="4" fontId="6" fillId="6" borderId="14" xfId="0" applyNumberFormat="1" applyFont="1" applyFill="1" applyBorder="1" applyAlignment="1">
      <alignment horizontal="center" vertical="center" wrapText="1"/>
    </xf>
    <xf numFmtId="0" fontId="6" fillId="6" borderId="12" xfId="53" applyFont="1" applyFill="1" applyBorder="1" applyAlignment="1">
      <alignment horizontal="center" vertical="center" wrapText="1"/>
      <protection/>
    </xf>
    <xf numFmtId="0" fontId="6" fillId="6" borderId="20" xfId="53" applyFont="1" applyFill="1" applyBorder="1" applyAlignment="1">
      <alignment horizontal="center" vertical="center" wrapText="1"/>
      <protection/>
    </xf>
    <xf numFmtId="4" fontId="6" fillId="6" borderId="2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top" wrapText="1"/>
    </xf>
    <xf numFmtId="9" fontId="2" fillId="0" borderId="26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6" borderId="33" xfId="53" applyFont="1" applyFill="1" applyBorder="1" applyAlignment="1">
      <alignment horizontal="center" vertical="center" wrapText="1"/>
      <protection/>
    </xf>
    <xf numFmtId="4" fontId="6" fillId="6" borderId="34" xfId="0" applyNumberFormat="1" applyFont="1" applyFill="1" applyBorder="1" applyAlignment="1">
      <alignment horizontal="center" vertical="center" wrapText="1"/>
    </xf>
    <xf numFmtId="0" fontId="6" fillId="6" borderId="11" xfId="53" applyFont="1" applyFill="1" applyBorder="1" applyAlignment="1">
      <alignment horizontal="center" vertical="center" wrapText="1"/>
      <protection/>
    </xf>
    <xf numFmtId="4" fontId="6" fillId="6" borderId="13" xfId="0" applyNumberFormat="1" applyFont="1" applyFill="1" applyBorder="1" applyAlignment="1">
      <alignment horizontal="center" vertical="center" wrapText="1"/>
    </xf>
    <xf numFmtId="0" fontId="6" fillId="6" borderId="27" xfId="53" applyFont="1" applyFill="1" applyBorder="1" applyAlignment="1">
      <alignment horizontal="center" vertical="center" wrapText="1"/>
      <protection/>
    </xf>
    <xf numFmtId="4" fontId="6" fillId="6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4" fontId="2" fillId="6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5" borderId="29" xfId="53" applyFont="1" applyFill="1" applyBorder="1" applyAlignment="1">
      <alignment horizontal="center" vertical="center" wrapText="1"/>
      <protection/>
    </xf>
    <xf numFmtId="4" fontId="2" fillId="5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/>
    </xf>
    <xf numFmtId="190" fontId="2" fillId="0" borderId="10" xfId="0" applyNumberFormat="1" applyFont="1" applyFill="1" applyBorder="1" applyAlignment="1">
      <alignment horizontal="center" vertical="justify" wrapText="1"/>
    </xf>
    <xf numFmtId="4" fontId="2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9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9" fontId="2" fillId="0" borderId="39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2" borderId="17" xfId="53" applyFont="1" applyFill="1" applyBorder="1" applyAlignment="1">
      <alignment horizontal="center" vertical="center" wrapText="1"/>
      <protection/>
    </xf>
    <xf numFmtId="4" fontId="2" fillId="2" borderId="16" xfId="0" applyNumberFormat="1" applyFont="1" applyFill="1" applyBorder="1" applyAlignment="1">
      <alignment horizontal="center" vertical="center" wrapText="1"/>
    </xf>
    <xf numFmtId="0" fontId="2" fillId="2" borderId="12" xfId="53" applyFont="1" applyFill="1" applyBorder="1" applyAlignment="1">
      <alignment horizontal="center" vertical="center" wrapText="1"/>
      <protection/>
    </xf>
    <xf numFmtId="4" fontId="2" fillId="2" borderId="14" xfId="0" applyNumberFormat="1" applyFont="1" applyFill="1" applyBorder="1" applyAlignment="1">
      <alignment horizontal="center" vertical="center"/>
    </xf>
    <xf numFmtId="0" fontId="2" fillId="2" borderId="11" xfId="53" applyFont="1" applyFill="1" applyBorder="1" applyAlignment="1">
      <alignment horizontal="center" vertical="center" wrapText="1"/>
      <protection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27" xfId="53" applyFont="1" applyFill="1" applyBorder="1" applyAlignment="1">
      <alignment horizontal="center" vertical="center" wrapText="1"/>
      <protection/>
    </xf>
    <xf numFmtId="4" fontId="2" fillId="2" borderId="18" xfId="0" applyNumberFormat="1" applyFont="1" applyFill="1" applyBorder="1" applyAlignment="1">
      <alignment horizontal="center" vertical="center" wrapText="1"/>
    </xf>
    <xf numFmtId="0" fontId="2" fillId="2" borderId="36" xfId="53" applyFont="1" applyFill="1" applyBorder="1" applyAlignment="1">
      <alignment horizontal="center" vertical="center" wrapText="1"/>
      <protection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4" fontId="2" fillId="0" borderId="40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top" wrapText="1"/>
    </xf>
    <xf numFmtId="9" fontId="2" fillId="0" borderId="3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6" fillId="0" borderId="36" xfId="53" applyFont="1" applyFill="1" applyBorder="1" applyAlignment="1">
      <alignment horizontal="center" vertical="center" wrapText="1"/>
      <protection/>
    </xf>
    <xf numFmtId="4" fontId="6" fillId="0" borderId="4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0" fillId="6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0" fillId="6" borderId="25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4" fontId="2" fillId="2" borderId="19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4" fontId="2" fillId="5" borderId="19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vertical="center" wrapText="1"/>
    </xf>
    <xf numFmtId="4" fontId="2" fillId="5" borderId="2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2" fillId="6" borderId="19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4" fontId="3" fillId="5" borderId="2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6" borderId="25" xfId="0" applyNumberFormat="1" applyFont="1" applyFill="1" applyBorder="1" applyAlignment="1">
      <alignment horizontal="center" vertical="center" wrapText="1"/>
    </xf>
    <xf numFmtId="4" fontId="61" fillId="6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61" fillId="6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4" fontId="61" fillId="6" borderId="25" xfId="0" applyNumberFormat="1" applyFont="1" applyFill="1" applyBorder="1" applyAlignment="1">
      <alignment horizontal="center" vertical="center" wrapText="1"/>
    </xf>
    <xf numFmtId="4" fontId="3" fillId="6" borderId="19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4" fontId="3" fillId="6" borderId="3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9" fontId="6" fillId="0" borderId="25" xfId="0" applyNumberFormat="1" applyFont="1" applyFill="1" applyBorder="1" applyAlignment="1">
      <alignment horizontal="center" vertical="center" wrapText="1"/>
    </xf>
    <xf numFmtId="9" fontId="6" fillId="6" borderId="25" xfId="0" applyNumberFormat="1" applyFont="1" applyFill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vertical="center" wrapText="1"/>
    </xf>
    <xf numFmtId="4" fontId="2" fillId="6" borderId="3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2" fillId="0" borderId="17" xfId="53" applyFont="1" applyBorder="1" applyAlignment="1">
      <alignment horizontal="center" vertical="center" wrapText="1"/>
      <protection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 vertical="justify" wrapText="1"/>
    </xf>
    <xf numFmtId="0" fontId="2" fillId="0" borderId="12" xfId="53" applyFont="1" applyBorder="1" applyAlignment="1">
      <alignment horizontal="center" vertical="center" wrapText="1"/>
      <protection/>
    </xf>
    <xf numFmtId="4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1" xfId="53" applyFont="1" applyBorder="1" applyAlignment="1">
      <alignment horizontal="center" vertical="center" wrapText="1"/>
      <protection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27" xfId="53" applyFont="1" applyBorder="1" applyAlignment="1">
      <alignment horizontal="center" vertical="center" wrapText="1"/>
      <protection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top" wrapText="1"/>
    </xf>
    <xf numFmtId="9" fontId="2" fillId="0" borderId="2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0" fontId="2" fillId="0" borderId="20" xfId="53" applyFont="1" applyBorder="1" applyAlignment="1">
      <alignment horizontal="center" vertical="center" wrapText="1"/>
      <protection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2" fillId="6" borderId="32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6" borderId="3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2" fillId="33" borderId="17" xfId="53" applyFont="1" applyFill="1" applyBorder="1" applyAlignment="1">
      <alignment horizontal="center" vertical="center" wrapText="1"/>
      <protection/>
    </xf>
    <xf numFmtId="4" fontId="2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4" fontId="2" fillId="33" borderId="19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0" fontId="2" fillId="33" borderId="12" xfId="53" applyFont="1" applyFill="1" applyBorder="1" applyAlignment="1">
      <alignment horizontal="center" vertical="center" wrapText="1"/>
      <protection/>
    </xf>
    <xf numFmtId="190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0" fontId="2" fillId="33" borderId="11" xfId="53" applyFont="1" applyFill="1" applyBorder="1" applyAlignment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9" fontId="2" fillId="33" borderId="28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53" applyFont="1" applyFill="1" applyBorder="1" applyAlignment="1">
      <alignment horizontal="center" vertical="center" wrapText="1"/>
      <protection/>
    </xf>
    <xf numFmtId="4" fontId="2" fillId="33" borderId="0" xfId="0" applyNumberFormat="1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wrapText="1"/>
    </xf>
    <xf numFmtId="0" fontId="2" fillId="33" borderId="31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vertical="top" wrapText="1"/>
    </xf>
    <xf numFmtId="0" fontId="2" fillId="33" borderId="31" xfId="53" applyFont="1" applyFill="1" applyBorder="1" applyAlignment="1">
      <alignment horizontal="center" vertical="center" wrapText="1"/>
      <protection/>
    </xf>
    <xf numFmtId="4" fontId="2" fillId="33" borderId="31" xfId="0" applyNumberFormat="1" applyFont="1" applyFill="1" applyBorder="1" applyAlignment="1">
      <alignment horizontal="center" vertical="center" wrapText="1"/>
    </xf>
    <xf numFmtId="9" fontId="2" fillId="33" borderId="31" xfId="0" applyNumberFormat="1" applyFont="1" applyFill="1" applyBorder="1" applyAlignment="1">
      <alignment horizontal="center" vertical="top" wrapText="1"/>
    </xf>
    <xf numFmtId="9" fontId="2" fillId="33" borderId="15" xfId="0" applyNumberFormat="1" applyFont="1" applyFill="1" applyBorder="1" applyAlignment="1">
      <alignment horizontal="center" vertical="top" wrapText="1"/>
    </xf>
    <xf numFmtId="9" fontId="2" fillId="33" borderId="14" xfId="0" applyNumberFormat="1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24" xfId="53" applyFont="1" applyFill="1" applyBorder="1" applyAlignment="1">
      <alignment horizontal="center" vertical="center" wrapText="1"/>
      <protection/>
    </xf>
    <xf numFmtId="4" fontId="2" fillId="33" borderId="24" xfId="0" applyNumberFormat="1" applyFont="1" applyFill="1" applyBorder="1" applyAlignment="1">
      <alignment horizontal="center" vertical="center" wrapText="1"/>
    </xf>
    <xf numFmtId="9" fontId="2" fillId="33" borderId="24" xfId="0" applyNumberFormat="1" applyFont="1" applyFill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center" wrapText="1"/>
    </xf>
    <xf numFmtId="190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9" fontId="3" fillId="5" borderId="25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9" fontId="2" fillId="5" borderId="25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9" fontId="2" fillId="6" borderId="25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6" borderId="14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9" fontId="2" fillId="33" borderId="25" xfId="0" applyNumberFormat="1" applyFont="1" applyFill="1" applyBorder="1" applyAlignment="1">
      <alignment horizontal="center" vertical="center" wrapText="1"/>
    </xf>
    <xf numFmtId="9" fontId="3" fillId="33" borderId="25" xfId="0" applyNumberFormat="1" applyFont="1" applyFill="1" applyBorder="1" applyAlignment="1">
      <alignment horizontal="center" vertical="center" wrapText="1"/>
    </xf>
    <xf numFmtId="4" fontId="60" fillId="33" borderId="19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9" fontId="2" fillId="33" borderId="28" xfId="0" applyNumberFormat="1" applyFont="1" applyFill="1" applyBorder="1" applyAlignment="1">
      <alignment horizontal="center" vertical="center" wrapText="1"/>
    </xf>
    <xf numFmtId="4" fontId="2" fillId="6" borderId="28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vertical="top" wrapText="1"/>
    </xf>
    <xf numFmtId="0" fontId="2" fillId="33" borderId="41" xfId="53" applyFont="1" applyFill="1" applyBorder="1" applyAlignment="1">
      <alignment horizontal="center" vertical="center" wrapText="1"/>
      <protection/>
    </xf>
    <xf numFmtId="4" fontId="2" fillId="33" borderId="42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61" fillId="33" borderId="43" xfId="0" applyNumberFormat="1" applyFont="1" applyFill="1" applyBorder="1" applyAlignment="1">
      <alignment horizontal="center" vertical="center" wrapText="1"/>
    </xf>
    <xf numFmtId="4" fontId="61" fillId="33" borderId="44" xfId="0" applyNumberFormat="1" applyFont="1" applyFill="1" applyBorder="1" applyAlignment="1">
      <alignment horizontal="center" vertical="center" wrapText="1"/>
    </xf>
    <xf numFmtId="4" fontId="61" fillId="33" borderId="45" xfId="0" applyNumberFormat="1" applyFont="1" applyFill="1" applyBorder="1" applyAlignment="1">
      <alignment horizontal="center" vertical="center" wrapText="1"/>
    </xf>
    <xf numFmtId="0" fontId="2" fillId="33" borderId="46" xfId="53" applyFont="1" applyFill="1" applyBorder="1" applyAlignment="1">
      <alignment horizontal="center" vertical="center" wrapText="1"/>
      <protection/>
    </xf>
    <xf numFmtId="4" fontId="2" fillId="33" borderId="47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9" fontId="61" fillId="33" borderId="50" xfId="0" applyNumberFormat="1" applyFont="1" applyFill="1" applyBorder="1" applyAlignment="1">
      <alignment horizontal="center" vertical="center" wrapText="1"/>
    </xf>
    <xf numFmtId="9" fontId="61" fillId="33" borderId="49" xfId="0" applyNumberFormat="1" applyFont="1" applyFill="1" applyBorder="1" applyAlignment="1">
      <alignment horizontal="center" vertical="center" wrapText="1"/>
    </xf>
    <xf numFmtId="0" fontId="3" fillId="0" borderId="33" xfId="53" applyFont="1" applyBorder="1" applyAlignment="1">
      <alignment horizontal="center" vertical="center" wrapText="1"/>
      <protection/>
    </xf>
    <xf numFmtId="4" fontId="3" fillId="33" borderId="24" xfId="0" applyNumberFormat="1" applyFont="1" applyFill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0" fontId="3" fillId="0" borderId="11" xfId="53" applyFont="1" applyBorder="1" applyAlignment="1">
      <alignment horizontal="center" vertical="center" wrapText="1"/>
      <protection/>
    </xf>
    <xf numFmtId="4" fontId="3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3" fillId="0" borderId="29" xfId="53" applyFont="1" applyBorder="1" applyAlignment="1">
      <alignment horizontal="center" vertical="center" wrapText="1"/>
      <protection/>
    </xf>
    <xf numFmtId="4" fontId="3" fillId="33" borderId="2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wrapText="1"/>
    </xf>
    <xf numFmtId="9" fontId="2" fillId="6" borderId="28" xfId="0" applyNumberFormat="1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vertical="center" wrapText="1"/>
    </xf>
    <xf numFmtId="4" fontId="2" fillId="33" borderId="3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3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59" fillId="33" borderId="38" xfId="0" applyFont="1" applyFill="1" applyBorder="1" applyAlignment="1">
      <alignment vertical="center" wrapText="1"/>
    </xf>
    <xf numFmtId="0" fontId="59" fillId="0" borderId="26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6" borderId="24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left" vertical="top" wrapText="1"/>
    </xf>
    <xf numFmtId="0" fontId="2" fillId="6" borderId="38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6" borderId="38" xfId="0" applyFont="1" applyFill="1" applyBorder="1" applyAlignment="1">
      <alignment horizontal="center" vertical="top" wrapText="1"/>
    </xf>
    <xf numFmtId="0" fontId="3" fillId="6" borderId="26" xfId="0" applyFont="1" applyFill="1" applyBorder="1" applyAlignment="1">
      <alignment horizontal="center" vertical="top" wrapText="1"/>
    </xf>
    <xf numFmtId="9" fontId="2" fillId="0" borderId="28" xfId="0" applyNumberFormat="1" applyFont="1" applyFill="1" applyBorder="1" applyAlignment="1">
      <alignment horizontal="center" vertical="top" wrapText="1"/>
    </xf>
    <xf numFmtId="9" fontId="2" fillId="0" borderId="26" xfId="0" applyNumberFormat="1" applyFont="1" applyFill="1" applyBorder="1" applyAlignment="1">
      <alignment horizontal="center" vertical="top" wrapText="1"/>
    </xf>
    <xf numFmtId="9" fontId="2" fillId="0" borderId="39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/>
    </xf>
    <xf numFmtId="4" fontId="2" fillId="0" borderId="26" xfId="0" applyNumberFormat="1" applyFont="1" applyFill="1" applyBorder="1" applyAlignment="1">
      <alignment horizontal="center" vertical="top"/>
    </xf>
    <xf numFmtId="4" fontId="2" fillId="0" borderId="19" xfId="0" applyNumberFormat="1" applyFont="1" applyFill="1" applyBorder="1" applyAlignment="1">
      <alignment horizontal="center" vertical="top"/>
    </xf>
    <xf numFmtId="4" fontId="2" fillId="6" borderId="28" xfId="0" applyNumberFormat="1" applyFont="1" applyFill="1" applyBorder="1" applyAlignment="1">
      <alignment horizontal="center" vertical="center" wrapText="1"/>
    </xf>
    <xf numFmtId="4" fontId="2" fillId="6" borderId="26" xfId="0" applyNumberFormat="1" applyFont="1" applyFill="1" applyBorder="1" applyAlignment="1">
      <alignment horizontal="center" vertical="center" wrapText="1"/>
    </xf>
    <xf numFmtId="4" fontId="2" fillId="6" borderId="19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6" borderId="28" xfId="0" applyNumberFormat="1" applyFont="1" applyFill="1" applyBorder="1" applyAlignment="1">
      <alignment horizontal="center" vertical="center"/>
    </xf>
    <xf numFmtId="4" fontId="2" fillId="6" borderId="26" xfId="0" applyNumberFormat="1" applyFont="1" applyFill="1" applyBorder="1" applyAlignment="1">
      <alignment horizontal="center" vertical="center"/>
    </xf>
    <xf numFmtId="4" fontId="2" fillId="6" borderId="19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justify" wrapText="1"/>
    </xf>
    <xf numFmtId="4" fontId="2" fillId="0" borderId="26" xfId="0" applyNumberFormat="1" applyFont="1" applyFill="1" applyBorder="1" applyAlignment="1">
      <alignment horizontal="center" vertical="justify" wrapText="1"/>
    </xf>
    <xf numFmtId="4" fontId="2" fillId="0" borderId="19" xfId="0" applyNumberFormat="1" applyFont="1" applyFill="1" applyBorder="1" applyAlignment="1">
      <alignment horizontal="center" vertical="justify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vertical="top" wrapText="1"/>
    </xf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left" vertical="top" wrapText="1"/>
    </xf>
    <xf numFmtId="0" fontId="61" fillId="33" borderId="51" xfId="0" applyFont="1" applyFill="1" applyBorder="1" applyAlignment="1">
      <alignment horizontal="left" vertical="top" wrapText="1"/>
    </xf>
    <xf numFmtId="0" fontId="61" fillId="33" borderId="52" xfId="0" applyFont="1" applyFill="1" applyBorder="1" applyAlignment="1">
      <alignment horizontal="left" vertical="top" wrapText="1"/>
    </xf>
    <xf numFmtId="0" fontId="61" fillId="33" borderId="53" xfId="0" applyFont="1" applyFill="1" applyBorder="1" applyAlignment="1">
      <alignment horizontal="left" vertical="top" wrapText="1"/>
    </xf>
    <xf numFmtId="0" fontId="2" fillId="33" borderId="54" xfId="0" applyFont="1" applyFill="1" applyBorder="1" applyAlignment="1">
      <alignment horizontal="center" vertical="top" wrapText="1"/>
    </xf>
    <xf numFmtId="0" fontId="2" fillId="33" borderId="55" xfId="0" applyFont="1" applyFill="1" applyBorder="1" applyAlignment="1">
      <alignment horizontal="center" vertical="top" wrapText="1"/>
    </xf>
    <xf numFmtId="0" fontId="61" fillId="33" borderId="54" xfId="0" applyFont="1" applyFill="1" applyBorder="1" applyAlignment="1">
      <alignment horizontal="center" vertical="top" wrapText="1"/>
    </xf>
    <xf numFmtId="0" fontId="61" fillId="33" borderId="26" xfId="0" applyFont="1" applyFill="1" applyBorder="1" applyAlignment="1">
      <alignment horizontal="center" vertical="top" wrapText="1"/>
    </xf>
    <xf numFmtId="0" fontId="61" fillId="33" borderId="55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6" borderId="39" xfId="0" applyFont="1" applyFill="1" applyBorder="1" applyAlignment="1">
      <alignment horizontal="left" vertical="top" wrapText="1"/>
    </xf>
    <xf numFmtId="0" fontId="2" fillId="6" borderId="39" xfId="0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0" fontId="3" fillId="5" borderId="32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horizontal="center" vertical="top" wrapText="1"/>
    </xf>
    <xf numFmtId="0" fontId="61" fillId="6" borderId="26" xfId="0" applyFont="1" applyFill="1" applyBorder="1" applyAlignment="1">
      <alignment horizontal="left" vertical="top" wrapText="1"/>
    </xf>
    <xf numFmtId="0" fontId="61" fillId="6" borderId="39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62" fillId="6" borderId="36" xfId="0" applyFont="1" applyFill="1" applyBorder="1" applyAlignment="1">
      <alignment horizontal="left" vertical="top" wrapText="1"/>
    </xf>
    <xf numFmtId="0" fontId="62" fillId="6" borderId="37" xfId="0" applyFont="1" applyFill="1" applyBorder="1" applyAlignment="1">
      <alignment horizontal="left" vertical="top" wrapText="1"/>
    </xf>
    <xf numFmtId="0" fontId="62" fillId="6" borderId="40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left" vertical="top" wrapText="1"/>
    </xf>
    <xf numFmtId="0" fontId="2" fillId="6" borderId="57" xfId="0" applyFont="1" applyFill="1" applyBorder="1" applyAlignment="1">
      <alignment horizontal="left" vertical="top" wrapText="1"/>
    </xf>
    <xf numFmtId="4" fontId="3" fillId="6" borderId="28" xfId="0" applyNumberFormat="1" applyFont="1" applyFill="1" applyBorder="1" applyAlignment="1">
      <alignment horizontal="center" vertical="center" wrapText="1"/>
    </xf>
    <xf numFmtId="4" fontId="3" fillId="6" borderId="26" xfId="0" applyNumberFormat="1" applyFont="1" applyFill="1" applyBorder="1" applyAlignment="1">
      <alignment horizontal="center" vertical="center" wrapText="1"/>
    </xf>
    <xf numFmtId="4" fontId="3" fillId="6" borderId="19" xfId="0" applyNumberFormat="1" applyFont="1" applyFill="1" applyBorder="1" applyAlignment="1">
      <alignment horizontal="center" vertical="center" wrapText="1"/>
    </xf>
    <xf numFmtId="4" fontId="3" fillId="34" borderId="28" xfId="0" applyNumberFormat="1" applyFont="1" applyFill="1" applyBorder="1" applyAlignment="1">
      <alignment horizontal="center" vertical="center" wrapText="1"/>
    </xf>
    <xf numFmtId="4" fontId="3" fillId="34" borderId="26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3" fontId="3" fillId="6" borderId="28" xfId="0" applyNumberFormat="1" applyFont="1" applyFill="1" applyBorder="1" applyAlignment="1">
      <alignment horizontal="center" vertical="center" wrapText="1"/>
    </xf>
    <xf numFmtId="3" fontId="3" fillId="6" borderId="26" xfId="0" applyNumberFormat="1" applyFont="1" applyFill="1" applyBorder="1" applyAlignment="1">
      <alignment horizontal="center" vertical="center" wrapText="1"/>
    </xf>
    <xf numFmtId="3" fontId="3" fillId="6" borderId="39" xfId="0" applyNumberFormat="1" applyFont="1" applyFill="1" applyBorder="1" applyAlignment="1">
      <alignment horizontal="center" vertical="center" wrapText="1"/>
    </xf>
    <xf numFmtId="3" fontId="3" fillId="34" borderId="28" xfId="0" applyNumberFormat="1" applyFont="1" applyFill="1" applyBorder="1" applyAlignment="1">
      <alignment horizontal="center" vertical="center" wrapText="1"/>
    </xf>
    <xf numFmtId="3" fontId="3" fillId="34" borderId="26" xfId="0" applyNumberFormat="1" applyFont="1" applyFill="1" applyBorder="1" applyAlignment="1">
      <alignment horizontal="center" vertical="center" wrapText="1"/>
    </xf>
    <xf numFmtId="3" fontId="3" fillId="34" borderId="39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4" fontId="3" fillId="6" borderId="38" xfId="0" applyNumberFormat="1" applyFont="1" applyFill="1" applyBorder="1" applyAlignment="1">
      <alignment horizontal="center" vertical="center" wrapText="1"/>
    </xf>
    <xf numFmtId="4" fontId="3" fillId="34" borderId="38" xfId="0" applyNumberFormat="1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26" xfId="0" applyNumberFormat="1" applyFont="1" applyFill="1" applyBorder="1" applyAlignment="1">
      <alignment horizontal="center" vertical="center" wrapText="1"/>
    </xf>
    <xf numFmtId="9" fontId="2" fillId="0" borderId="39" xfId="0" applyNumberFormat="1" applyFont="1" applyFill="1" applyBorder="1" applyAlignment="1">
      <alignment horizontal="center" vertical="center" wrapText="1"/>
    </xf>
    <xf numFmtId="9" fontId="3" fillId="6" borderId="28" xfId="0" applyNumberFormat="1" applyFont="1" applyFill="1" applyBorder="1" applyAlignment="1">
      <alignment horizontal="center" vertical="center" wrapText="1"/>
    </xf>
    <xf numFmtId="9" fontId="3" fillId="6" borderId="26" xfId="0" applyNumberFormat="1" applyFont="1" applyFill="1" applyBorder="1" applyAlignment="1">
      <alignment horizontal="center" vertical="center" wrapText="1"/>
    </xf>
    <xf numFmtId="9" fontId="3" fillId="6" borderId="39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9" fontId="2" fillId="33" borderId="28" xfId="0" applyNumberFormat="1" applyFont="1" applyFill="1" applyBorder="1" applyAlignment="1">
      <alignment horizontal="center" vertical="center" wrapText="1"/>
    </xf>
    <xf numFmtId="9" fontId="2" fillId="33" borderId="26" xfId="0" applyNumberFormat="1" applyFont="1" applyFill="1" applyBorder="1" applyAlignment="1">
      <alignment horizontal="center" vertical="center" wrapText="1"/>
    </xf>
    <xf numFmtId="9" fontId="2" fillId="33" borderId="39" xfId="0" applyNumberFormat="1" applyFont="1" applyFill="1" applyBorder="1" applyAlignment="1">
      <alignment horizontal="center" vertical="center" wrapText="1"/>
    </xf>
    <xf numFmtId="9" fontId="3" fillId="33" borderId="28" xfId="0" applyNumberFormat="1" applyFont="1" applyFill="1" applyBorder="1" applyAlignment="1">
      <alignment horizontal="center" vertical="center" wrapText="1"/>
    </xf>
    <xf numFmtId="9" fontId="3" fillId="33" borderId="26" xfId="0" applyNumberFormat="1" applyFont="1" applyFill="1" applyBorder="1" applyAlignment="1">
      <alignment horizontal="center" vertical="center" wrapText="1"/>
    </xf>
    <xf numFmtId="9" fontId="3" fillId="33" borderId="39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9" fontId="2" fillId="0" borderId="19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6" borderId="28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16" fontId="2" fillId="0" borderId="40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8" xfId="0" applyNumberFormat="1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61" fillId="6" borderId="14" xfId="0" applyFont="1" applyFill="1" applyBorder="1" applyAlignment="1">
      <alignment horizontal="left" vertical="top" wrapText="1"/>
    </xf>
    <xf numFmtId="0" fontId="61" fillId="6" borderId="18" xfId="0" applyFont="1" applyFill="1" applyBorder="1" applyAlignment="1">
      <alignment horizontal="left" vertical="top" wrapText="1"/>
    </xf>
    <xf numFmtId="4" fontId="4" fillId="0" borderId="33" xfId="0" applyNumberFormat="1" applyFont="1" applyFill="1" applyBorder="1" applyAlignment="1">
      <alignment horizontal="center" vertical="top" wrapText="1"/>
    </xf>
    <xf numFmtId="4" fontId="4" fillId="0" borderId="35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wrapText="1"/>
    </xf>
    <xf numFmtId="0" fontId="2" fillId="0" borderId="38" xfId="63" applyFont="1" applyFill="1" applyBorder="1" applyAlignment="1">
      <alignment horizontal="center" vertical="top" wrapText="1"/>
    </xf>
    <xf numFmtId="0" fontId="2" fillId="0" borderId="26" xfId="63" applyFont="1" applyFill="1" applyBorder="1" applyAlignment="1">
      <alignment horizontal="center" vertical="top" wrapText="1"/>
    </xf>
    <xf numFmtId="0" fontId="2" fillId="0" borderId="39" xfId="63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9" fontId="2" fillId="0" borderId="19" xfId="0" applyNumberFormat="1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wrapText="1"/>
    </xf>
    <xf numFmtId="4" fontId="2" fillId="0" borderId="38" xfId="0" applyNumberFormat="1" applyFont="1" applyFill="1" applyBorder="1" applyAlignment="1">
      <alignment horizontal="center" vertical="justify" wrapText="1"/>
    </xf>
    <xf numFmtId="0" fontId="2" fillId="0" borderId="28" xfId="0" applyFont="1" applyFill="1" applyBorder="1" applyAlignment="1">
      <alignment vertical="top" wrapText="1"/>
    </xf>
    <xf numFmtId="190" fontId="2" fillId="0" borderId="38" xfId="0" applyNumberFormat="1" applyFont="1" applyFill="1" applyBorder="1" applyAlignment="1">
      <alignment horizontal="center" vertical="justify" wrapText="1"/>
    </xf>
    <xf numFmtId="190" fontId="2" fillId="0" borderId="26" xfId="0" applyNumberFormat="1" applyFont="1" applyFill="1" applyBorder="1" applyAlignment="1">
      <alignment horizontal="center" vertical="justify" wrapText="1"/>
    </xf>
    <xf numFmtId="190" fontId="2" fillId="0" borderId="19" xfId="0" applyNumberFormat="1" applyFont="1" applyFill="1" applyBorder="1" applyAlignment="1">
      <alignment horizontal="center" vertical="justify" wrapText="1"/>
    </xf>
    <xf numFmtId="0" fontId="3" fillId="0" borderId="13" xfId="0" applyFont="1" applyFill="1" applyBorder="1" applyAlignment="1">
      <alignment horizontal="left" vertical="top" wrapText="1"/>
    </xf>
    <xf numFmtId="16" fontId="2" fillId="0" borderId="38" xfId="0" applyNumberFormat="1" applyFont="1" applyFill="1" applyBorder="1" applyAlignment="1">
      <alignment horizontal="left" vertical="top" wrapText="1"/>
    </xf>
    <xf numFmtId="16" fontId="2" fillId="0" borderId="26" xfId="0" applyNumberFormat="1" applyFont="1" applyFill="1" applyBorder="1" applyAlignment="1">
      <alignment horizontal="left" vertical="top" wrapText="1"/>
    </xf>
    <xf numFmtId="16" fontId="2" fillId="0" borderId="39" xfId="0" applyNumberFormat="1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8" xfId="63" applyFont="1" applyFill="1" applyBorder="1" applyAlignment="1">
      <alignment horizontal="center" vertical="center" wrapText="1"/>
    </xf>
    <xf numFmtId="0" fontId="2" fillId="0" borderId="26" xfId="63" applyFont="1" applyFill="1" applyBorder="1" applyAlignment="1">
      <alignment horizontal="center" vertical="center" wrapText="1"/>
    </xf>
    <xf numFmtId="0" fontId="2" fillId="0" borderId="39" xfId="63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5" borderId="28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5" borderId="39" xfId="0" applyFont="1" applyFill="1" applyBorder="1" applyAlignment="1">
      <alignment horizontal="left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33" borderId="38" xfId="63" applyFont="1" applyFill="1" applyBorder="1" applyAlignment="1">
      <alignment horizontal="center" vertical="top" wrapText="1"/>
    </xf>
    <xf numFmtId="0" fontId="2" fillId="33" borderId="26" xfId="63" applyFont="1" applyFill="1" applyBorder="1" applyAlignment="1">
      <alignment horizontal="center" vertical="top" wrapText="1"/>
    </xf>
    <xf numFmtId="0" fontId="2" fillId="33" borderId="39" xfId="63" applyFont="1" applyFill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justify" wrapText="1"/>
    </xf>
    <xf numFmtId="4" fontId="2" fillId="0" borderId="26" xfId="0" applyNumberFormat="1" applyFont="1" applyBorder="1" applyAlignment="1">
      <alignment horizontal="center" vertical="justify" wrapText="1"/>
    </xf>
    <xf numFmtId="4" fontId="2" fillId="0" borderId="19" xfId="0" applyNumberFormat="1" applyFont="1" applyBorder="1" applyAlignment="1">
      <alignment horizontal="center" vertical="justify" wrapText="1"/>
    </xf>
    <xf numFmtId="0" fontId="2" fillId="0" borderId="2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3" fontId="2" fillId="0" borderId="28" xfId="0" applyNumberFormat="1" applyFont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vertical="top" wrapText="1"/>
    </xf>
    <xf numFmtId="9" fontId="2" fillId="0" borderId="28" xfId="0" applyNumberFormat="1" applyFont="1" applyBorder="1" applyAlignment="1">
      <alignment horizontal="center" vertical="top" wrapText="1"/>
    </xf>
    <xf numFmtId="9" fontId="2" fillId="0" borderId="26" xfId="0" applyNumberFormat="1" applyFont="1" applyBorder="1" applyAlignment="1">
      <alignment horizontal="center" vertical="top" wrapText="1"/>
    </xf>
    <xf numFmtId="9" fontId="2" fillId="0" borderId="39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Хороши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2"/>
  <sheetViews>
    <sheetView tabSelected="1" zoomScale="87" zoomScaleNormal="87" zoomScalePageLayoutView="0" workbookViewId="0" topLeftCell="I233">
      <selection activeCell="S248" sqref="S248:S259"/>
    </sheetView>
  </sheetViews>
  <sheetFormatPr defaultColWidth="9.140625" defaultRowHeight="15"/>
  <cols>
    <col min="1" max="1" width="5.28125" style="69" customWidth="1"/>
    <col min="2" max="2" width="11.421875" style="4" customWidth="1"/>
    <col min="3" max="3" width="13.8515625" style="4" customWidth="1"/>
    <col min="4" max="4" width="28.57421875" style="4" customWidth="1"/>
    <col min="5" max="5" width="6.00390625" style="4" customWidth="1"/>
    <col min="6" max="6" width="18.8515625" style="4" customWidth="1"/>
    <col min="7" max="7" width="12.8515625" style="4" customWidth="1"/>
    <col min="8" max="8" width="13.421875" style="4" customWidth="1"/>
    <col min="9" max="9" width="13.140625" style="17" customWidth="1"/>
    <col min="10" max="10" width="33.00390625" style="4" customWidth="1"/>
    <col min="11" max="11" width="14.140625" style="4" customWidth="1"/>
    <col min="12" max="12" width="13.28125" style="4" customWidth="1"/>
    <col min="13" max="13" width="14.28125" style="4" customWidth="1"/>
    <col min="14" max="14" width="0.5625" style="69" customWidth="1"/>
    <col min="15" max="15" width="7.28125" style="4" customWidth="1"/>
    <col min="16" max="16" width="10.57421875" style="4" customWidth="1"/>
    <col min="17" max="17" width="28.57421875" style="4" customWidth="1"/>
    <col min="18" max="18" width="12.8515625" style="4" customWidth="1"/>
    <col min="19" max="19" width="25.421875" style="4" customWidth="1"/>
    <col min="20" max="20" width="12.8515625" style="347" customWidth="1"/>
    <col min="21" max="21" width="13.421875" style="4" customWidth="1"/>
    <col min="22" max="22" width="13.140625" style="17" customWidth="1"/>
    <col min="23" max="23" width="33.00390625" style="288" customWidth="1"/>
    <col min="24" max="24" width="14.140625" style="257" customWidth="1"/>
    <col min="25" max="25" width="13.28125" style="257" customWidth="1"/>
    <col min="26" max="26" width="14.28125" style="257" customWidth="1"/>
    <col min="27" max="27" width="12.57421875" style="0" hidden="1" customWidth="1"/>
    <col min="28" max="28" width="11.57421875" style="0" hidden="1" customWidth="1"/>
    <col min="29" max="29" width="11.7109375" style="0" hidden="1" customWidth="1"/>
    <col min="30" max="30" width="12.421875" style="0" hidden="1" customWidth="1"/>
    <col min="31" max="31" width="9.140625" style="0" hidden="1" customWidth="1"/>
    <col min="32" max="32" width="9.140625" style="0" customWidth="1"/>
    <col min="33" max="33" width="10.57421875" style="0" bestFit="1" customWidth="1"/>
  </cols>
  <sheetData>
    <row r="1" spans="2:26" ht="15" customHeight="1">
      <c r="B1" s="62"/>
      <c r="C1" s="62"/>
      <c r="D1" s="62"/>
      <c r="E1" s="62"/>
      <c r="F1" s="62"/>
      <c r="G1" s="62"/>
      <c r="H1" s="62"/>
      <c r="I1" s="66"/>
      <c r="J1" s="62"/>
      <c r="K1" s="810" t="s">
        <v>22</v>
      </c>
      <c r="L1" s="811"/>
      <c r="M1" s="811"/>
      <c r="O1" s="62"/>
      <c r="P1" s="62"/>
      <c r="Q1" s="62"/>
      <c r="R1" s="62"/>
      <c r="S1" s="62"/>
      <c r="T1" s="343"/>
      <c r="U1" s="62"/>
      <c r="V1" s="66"/>
      <c r="W1" s="276"/>
      <c r="X1" s="779" t="s">
        <v>22</v>
      </c>
      <c r="Y1" s="780"/>
      <c r="Z1" s="780"/>
    </row>
    <row r="2" spans="2:26" ht="15.75" customHeight="1">
      <c r="B2" s="781" t="s">
        <v>125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O2" s="781" t="s">
        <v>125</v>
      </c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</row>
    <row r="3" spans="2:26" ht="15.75" customHeight="1">
      <c r="B3" s="782" t="s">
        <v>126</v>
      </c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O3" s="782" t="s">
        <v>126</v>
      </c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</row>
    <row r="4" spans="2:26" ht="15" customHeight="1">
      <c r="B4" s="783" t="s">
        <v>124</v>
      </c>
      <c r="C4" s="783" t="s">
        <v>123</v>
      </c>
      <c r="D4" s="783" t="s">
        <v>122</v>
      </c>
      <c r="E4" s="783" t="s">
        <v>23</v>
      </c>
      <c r="F4" s="783" t="s">
        <v>121</v>
      </c>
      <c r="G4" s="783" t="s">
        <v>24</v>
      </c>
      <c r="H4" s="785" t="s">
        <v>120</v>
      </c>
      <c r="I4" s="786"/>
      <c r="J4" s="789" t="s">
        <v>118</v>
      </c>
      <c r="K4" s="790"/>
      <c r="L4" s="790"/>
      <c r="M4" s="791"/>
      <c r="O4" s="783" t="s">
        <v>124</v>
      </c>
      <c r="P4" s="783" t="s">
        <v>123</v>
      </c>
      <c r="Q4" s="783" t="s">
        <v>122</v>
      </c>
      <c r="R4" s="783" t="s">
        <v>23</v>
      </c>
      <c r="S4" s="783" t="s">
        <v>121</v>
      </c>
      <c r="T4" s="783" t="s">
        <v>24</v>
      </c>
      <c r="U4" s="785" t="s">
        <v>120</v>
      </c>
      <c r="V4" s="786"/>
      <c r="W4" s="789" t="s">
        <v>118</v>
      </c>
      <c r="X4" s="790"/>
      <c r="Y4" s="790"/>
      <c r="Z4" s="791"/>
    </row>
    <row r="5" spans="2:29" ht="15">
      <c r="B5" s="784"/>
      <c r="C5" s="784"/>
      <c r="D5" s="784"/>
      <c r="E5" s="784"/>
      <c r="F5" s="784"/>
      <c r="G5" s="784"/>
      <c r="H5" s="787"/>
      <c r="I5" s="788"/>
      <c r="J5" s="5" t="s">
        <v>119</v>
      </c>
      <c r="K5" s="5" t="s">
        <v>25</v>
      </c>
      <c r="L5" s="5" t="s">
        <v>26</v>
      </c>
      <c r="M5" s="5" t="s">
        <v>27</v>
      </c>
      <c r="O5" s="784"/>
      <c r="P5" s="784"/>
      <c r="Q5" s="784"/>
      <c r="R5" s="784"/>
      <c r="S5" s="784"/>
      <c r="T5" s="784"/>
      <c r="U5" s="787"/>
      <c r="V5" s="788"/>
      <c r="W5" s="5" t="s">
        <v>119</v>
      </c>
      <c r="X5" s="18" t="s">
        <v>25</v>
      </c>
      <c r="Y5" s="18" t="s">
        <v>26</v>
      </c>
      <c r="Z5" s="18" t="s">
        <v>27</v>
      </c>
      <c r="AA5">
        <v>2021</v>
      </c>
      <c r="AB5">
        <v>2022</v>
      </c>
      <c r="AC5" s="172" t="s">
        <v>262</v>
      </c>
    </row>
    <row r="6" spans="2:26" ht="15.75" thickBot="1"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518">
        <v>7</v>
      </c>
      <c r="I6" s="792"/>
      <c r="J6" s="52">
        <v>8</v>
      </c>
      <c r="K6" s="52">
        <v>9</v>
      </c>
      <c r="L6" s="52">
        <v>10</v>
      </c>
      <c r="M6" s="52">
        <v>11</v>
      </c>
      <c r="O6" s="34">
        <v>1</v>
      </c>
      <c r="P6" s="34">
        <v>2</v>
      </c>
      <c r="Q6" s="34">
        <v>3</v>
      </c>
      <c r="R6" s="34">
        <v>4</v>
      </c>
      <c r="S6" s="34">
        <v>5</v>
      </c>
      <c r="T6" s="344">
        <v>6</v>
      </c>
      <c r="U6" s="518">
        <v>7</v>
      </c>
      <c r="V6" s="792"/>
      <c r="W6" s="5">
        <v>8</v>
      </c>
      <c r="X6" s="250">
        <v>9</v>
      </c>
      <c r="Y6" s="250">
        <v>10</v>
      </c>
      <c r="Z6" s="250">
        <v>11</v>
      </c>
    </row>
    <row r="7" spans="2:26" ht="16.5" thickBot="1" thickTop="1">
      <c r="B7" s="35"/>
      <c r="C7" s="741" t="s">
        <v>35</v>
      </c>
      <c r="D7" s="742"/>
      <c r="E7" s="742"/>
      <c r="F7" s="742"/>
      <c r="G7" s="742"/>
      <c r="H7" s="742"/>
      <c r="I7" s="742"/>
      <c r="J7" s="742"/>
      <c r="K7" s="742"/>
      <c r="L7" s="742"/>
      <c r="M7" s="743"/>
      <c r="O7" s="35"/>
      <c r="P7" s="741" t="s">
        <v>35</v>
      </c>
      <c r="Q7" s="742"/>
      <c r="R7" s="742"/>
      <c r="S7" s="742"/>
      <c r="T7" s="742"/>
      <c r="U7" s="742"/>
      <c r="V7" s="742"/>
      <c r="W7" s="742"/>
      <c r="X7" s="742"/>
      <c r="Y7" s="742"/>
      <c r="Z7" s="743"/>
    </row>
    <row r="8" spans="1:30" ht="15.75" customHeight="1" thickTop="1">
      <c r="A8" s="71"/>
      <c r="B8" s="744"/>
      <c r="C8" s="837"/>
      <c r="D8" s="577" t="s">
        <v>181</v>
      </c>
      <c r="E8" s="745" t="s">
        <v>30</v>
      </c>
      <c r="F8" s="745" t="s">
        <v>34</v>
      </c>
      <c r="G8" s="745" t="s">
        <v>29</v>
      </c>
      <c r="H8" s="19" t="s">
        <v>28</v>
      </c>
      <c r="I8" s="16">
        <v>2112.0093076923085</v>
      </c>
      <c r="J8" s="55" t="s">
        <v>178</v>
      </c>
      <c r="K8" s="50">
        <v>589.8200000000002</v>
      </c>
      <c r="L8" s="50">
        <v>698.7098461538465</v>
      </c>
      <c r="M8" s="50">
        <v>823.4794615384619</v>
      </c>
      <c r="N8" s="71"/>
      <c r="O8" s="426"/>
      <c r="P8" s="571"/>
      <c r="Q8" s="577" t="s">
        <v>181</v>
      </c>
      <c r="R8" s="840">
        <v>2020</v>
      </c>
      <c r="S8" s="745" t="s">
        <v>34</v>
      </c>
      <c r="T8" s="793" t="s">
        <v>29</v>
      </c>
      <c r="U8" s="19" t="s">
        <v>28</v>
      </c>
      <c r="V8" s="16">
        <v>589.82</v>
      </c>
      <c r="W8" s="203" t="s">
        <v>178</v>
      </c>
      <c r="X8" s="204">
        <v>589.8200000000002</v>
      </c>
      <c r="Y8" s="205"/>
      <c r="Z8" s="205"/>
      <c r="AA8" s="171">
        <f>Y8-L8</f>
        <v>-698.7098461538465</v>
      </c>
      <c r="AB8" s="171">
        <f>Z8-M8</f>
        <v>-823.4794615384619</v>
      </c>
      <c r="AC8" s="171">
        <f>V8-I8</f>
        <v>-1522.1893076923084</v>
      </c>
      <c r="AD8" s="170">
        <f>AA8+AB8</f>
        <v>-1522.1893076923084</v>
      </c>
    </row>
    <row r="9" spans="1:30" ht="33" customHeight="1">
      <c r="A9" s="71"/>
      <c r="B9" s="426"/>
      <c r="C9" s="838"/>
      <c r="D9" s="465"/>
      <c r="E9" s="746"/>
      <c r="F9" s="746"/>
      <c r="G9" s="746"/>
      <c r="H9" s="7" t="s">
        <v>115</v>
      </c>
      <c r="I9" s="9">
        <v>589.8200000000002</v>
      </c>
      <c r="J9" s="55" t="s">
        <v>36</v>
      </c>
      <c r="K9" s="32">
        <v>26</v>
      </c>
      <c r="L9" s="32">
        <v>28</v>
      </c>
      <c r="M9" s="32">
        <v>30</v>
      </c>
      <c r="N9" s="71"/>
      <c r="O9" s="426"/>
      <c r="P9" s="572"/>
      <c r="Q9" s="465"/>
      <c r="R9" s="841"/>
      <c r="S9" s="746"/>
      <c r="T9" s="794"/>
      <c r="U9" s="7" t="s">
        <v>115</v>
      </c>
      <c r="V9" s="9">
        <v>589.8200000000002</v>
      </c>
      <c r="W9" s="203" t="s">
        <v>36</v>
      </c>
      <c r="X9" s="18">
        <v>26</v>
      </c>
      <c r="Y9" s="205"/>
      <c r="Z9" s="205"/>
      <c r="AA9" s="170">
        <f aca="true" t="shared" si="0" ref="AA9:AA100">Y9-L9</f>
        <v>-28</v>
      </c>
      <c r="AB9" s="170">
        <f aca="true" t="shared" si="1" ref="AB9:AB100">Z9-M9</f>
        <v>-30</v>
      </c>
      <c r="AC9" s="170">
        <f aca="true" t="shared" si="2" ref="AC9:AC100">V9-I9</f>
        <v>0</v>
      </c>
      <c r="AD9" s="170">
        <f aca="true" t="shared" si="3" ref="AD9:AD100">AA9+AB9</f>
        <v>-58</v>
      </c>
    </row>
    <row r="10" spans="1:30" ht="25.5">
      <c r="A10" s="71"/>
      <c r="B10" s="426"/>
      <c r="C10" s="838"/>
      <c r="D10" s="465"/>
      <c r="E10" s="746"/>
      <c r="F10" s="746"/>
      <c r="G10" s="746"/>
      <c r="H10" s="7" t="s">
        <v>116</v>
      </c>
      <c r="I10" s="9">
        <v>698.7098461538465</v>
      </c>
      <c r="J10" s="55" t="s">
        <v>37</v>
      </c>
      <c r="K10" s="51">
        <v>22.68538461538462</v>
      </c>
      <c r="L10" s="51">
        <v>24.953923076923086</v>
      </c>
      <c r="M10" s="51">
        <v>27.449315384615396</v>
      </c>
      <c r="N10" s="71"/>
      <c r="O10" s="426"/>
      <c r="P10" s="572"/>
      <c r="Q10" s="465"/>
      <c r="R10" s="841"/>
      <c r="S10" s="746"/>
      <c r="T10" s="794"/>
      <c r="U10" s="7" t="s">
        <v>116</v>
      </c>
      <c r="V10" s="9"/>
      <c r="W10" s="203" t="s">
        <v>37</v>
      </c>
      <c r="X10" s="18">
        <v>22.68538461538462</v>
      </c>
      <c r="Y10" s="205"/>
      <c r="Z10" s="205"/>
      <c r="AA10" s="170">
        <f t="shared" si="0"/>
        <v>-24.953923076923086</v>
      </c>
      <c r="AB10" s="170">
        <f t="shared" si="1"/>
        <v>-27.449315384615396</v>
      </c>
      <c r="AC10" s="170">
        <f t="shared" si="2"/>
        <v>-698.7098461538465</v>
      </c>
      <c r="AD10" s="170">
        <f t="shared" si="3"/>
        <v>-52.40323846153848</v>
      </c>
    </row>
    <row r="11" spans="1:30" ht="26.25" thickBot="1">
      <c r="A11" s="71"/>
      <c r="B11" s="426"/>
      <c r="C11" s="838"/>
      <c r="D11" s="466"/>
      <c r="E11" s="747"/>
      <c r="F11" s="747"/>
      <c r="G11" s="747"/>
      <c r="H11" s="23" t="s">
        <v>117</v>
      </c>
      <c r="I11" s="24">
        <v>823.4794615384619</v>
      </c>
      <c r="J11" s="56" t="s">
        <v>38</v>
      </c>
      <c r="K11" s="31">
        <v>1</v>
      </c>
      <c r="L11" s="31">
        <v>1</v>
      </c>
      <c r="M11" s="31">
        <v>1</v>
      </c>
      <c r="N11" s="71"/>
      <c r="O11" s="426"/>
      <c r="P11" s="572"/>
      <c r="Q11" s="466"/>
      <c r="R11" s="842"/>
      <c r="S11" s="747"/>
      <c r="T11" s="795"/>
      <c r="U11" s="23" t="s">
        <v>117</v>
      </c>
      <c r="V11" s="24"/>
      <c r="W11" s="206" t="s">
        <v>38</v>
      </c>
      <c r="X11" s="336">
        <v>1</v>
      </c>
      <c r="Y11" s="208"/>
      <c r="Z11" s="208"/>
      <c r="AA11" s="170">
        <f t="shared" si="0"/>
        <v>-1</v>
      </c>
      <c r="AB11" s="170">
        <f t="shared" si="1"/>
        <v>-1</v>
      </c>
      <c r="AC11" s="170">
        <f t="shared" si="2"/>
        <v>-823.4794615384619</v>
      </c>
      <c r="AD11" s="170">
        <f t="shared" si="3"/>
        <v>-2</v>
      </c>
    </row>
    <row r="12" spans="2:30" ht="15.75" thickTop="1">
      <c r="B12" s="426"/>
      <c r="C12" s="838"/>
      <c r="D12" s="431" t="s">
        <v>39</v>
      </c>
      <c r="E12" s="432"/>
      <c r="F12" s="432"/>
      <c r="G12" s="432"/>
      <c r="H12" s="432"/>
      <c r="I12" s="432"/>
      <c r="J12" s="432"/>
      <c r="K12" s="432"/>
      <c r="L12" s="432"/>
      <c r="M12" s="433"/>
      <c r="O12" s="426"/>
      <c r="P12" s="572"/>
      <c r="Q12" s="431" t="s">
        <v>39</v>
      </c>
      <c r="R12" s="432"/>
      <c r="S12" s="432"/>
      <c r="T12" s="432"/>
      <c r="U12" s="432"/>
      <c r="V12" s="432"/>
      <c r="W12" s="432"/>
      <c r="X12" s="432"/>
      <c r="Y12" s="432"/>
      <c r="Z12" s="433"/>
      <c r="AA12" s="170">
        <f t="shared" si="0"/>
        <v>0</v>
      </c>
      <c r="AB12" s="170">
        <f t="shared" si="1"/>
        <v>0</v>
      </c>
      <c r="AC12" s="170">
        <f t="shared" si="2"/>
        <v>0</v>
      </c>
      <c r="AD12" s="170">
        <f t="shared" si="3"/>
        <v>0</v>
      </c>
    </row>
    <row r="13" spans="2:30" ht="15.75" customHeight="1">
      <c r="B13" s="426"/>
      <c r="C13" s="838"/>
      <c r="D13" s="464" t="s">
        <v>40</v>
      </c>
      <c r="E13" s="454" t="s">
        <v>30</v>
      </c>
      <c r="F13" s="454" t="s">
        <v>31</v>
      </c>
      <c r="G13" s="454" t="s">
        <v>29</v>
      </c>
      <c r="H13" s="7" t="s">
        <v>28</v>
      </c>
      <c r="I13" s="9">
        <v>55955.97</v>
      </c>
      <c r="J13" s="55" t="s">
        <v>178</v>
      </c>
      <c r="K13" s="33">
        <v>17651.61</v>
      </c>
      <c r="L13" s="33">
        <v>18657.75</v>
      </c>
      <c r="M13" s="33">
        <v>19646.61</v>
      </c>
      <c r="O13" s="426"/>
      <c r="P13" s="572"/>
      <c r="Q13" s="710" t="s">
        <v>40</v>
      </c>
      <c r="R13" s="454" t="s">
        <v>30</v>
      </c>
      <c r="S13" s="726" t="s">
        <v>162</v>
      </c>
      <c r="T13" s="674" t="s">
        <v>29</v>
      </c>
      <c r="U13" s="84" t="s">
        <v>28</v>
      </c>
      <c r="V13" s="85">
        <v>25097.45</v>
      </c>
      <c r="W13" s="203" t="s">
        <v>178</v>
      </c>
      <c r="X13" s="18">
        <v>17651.61</v>
      </c>
      <c r="Y13" s="113">
        <v>3545.64</v>
      </c>
      <c r="Z13" s="113">
        <v>3900.2</v>
      </c>
      <c r="AA13" s="171">
        <f t="shared" si="0"/>
        <v>-15112.11</v>
      </c>
      <c r="AB13" s="171">
        <f t="shared" si="1"/>
        <v>-15746.41</v>
      </c>
      <c r="AC13" s="171">
        <f t="shared" si="2"/>
        <v>-30858.52</v>
      </c>
      <c r="AD13" s="171">
        <f t="shared" si="3"/>
        <v>-30858.52</v>
      </c>
    </row>
    <row r="14" spans="2:30" ht="32.25" customHeight="1">
      <c r="B14" s="426"/>
      <c r="C14" s="838"/>
      <c r="D14" s="465"/>
      <c r="E14" s="455"/>
      <c r="F14" s="455"/>
      <c r="G14" s="455"/>
      <c r="H14" s="7" t="s">
        <v>115</v>
      </c>
      <c r="I14" s="9">
        <v>17651.61</v>
      </c>
      <c r="J14" s="55" t="s">
        <v>95</v>
      </c>
      <c r="K14" s="32">
        <v>4980</v>
      </c>
      <c r="L14" s="32">
        <v>4980</v>
      </c>
      <c r="M14" s="32">
        <v>4980</v>
      </c>
      <c r="O14" s="426"/>
      <c r="P14" s="572"/>
      <c r="Q14" s="501"/>
      <c r="R14" s="455"/>
      <c r="S14" s="511"/>
      <c r="T14" s="532"/>
      <c r="U14" s="7" t="s">
        <v>115</v>
      </c>
      <c r="V14" s="9">
        <v>17651.61</v>
      </c>
      <c r="W14" s="203" t="s">
        <v>95</v>
      </c>
      <c r="X14" s="18">
        <v>4980</v>
      </c>
      <c r="Y14" s="113">
        <v>7035</v>
      </c>
      <c r="Z14" s="113">
        <v>7035</v>
      </c>
      <c r="AA14" s="170">
        <f t="shared" si="0"/>
        <v>2055</v>
      </c>
      <c r="AB14" s="170">
        <f t="shared" si="1"/>
        <v>2055</v>
      </c>
      <c r="AC14" s="170">
        <f t="shared" si="2"/>
        <v>0</v>
      </c>
      <c r="AD14" s="170">
        <f t="shared" si="3"/>
        <v>4110</v>
      </c>
    </row>
    <row r="15" spans="2:30" ht="25.5">
      <c r="B15" s="426"/>
      <c r="C15" s="838"/>
      <c r="D15" s="465"/>
      <c r="E15" s="455"/>
      <c r="F15" s="455"/>
      <c r="G15" s="455"/>
      <c r="H15" s="7" t="s">
        <v>116</v>
      </c>
      <c r="I15" s="9">
        <v>18657.75</v>
      </c>
      <c r="J15" s="55" t="s">
        <v>32</v>
      </c>
      <c r="K15" s="51">
        <v>3.54</v>
      </c>
      <c r="L15" s="51">
        <v>3.75</v>
      </c>
      <c r="M15" s="51">
        <v>3.95</v>
      </c>
      <c r="O15" s="426"/>
      <c r="P15" s="572"/>
      <c r="Q15" s="501"/>
      <c r="R15" s="455"/>
      <c r="S15" s="511"/>
      <c r="T15" s="532"/>
      <c r="U15" s="84" t="s">
        <v>116</v>
      </c>
      <c r="V15" s="85">
        <v>3545.64</v>
      </c>
      <c r="W15" s="203" t="s">
        <v>32</v>
      </c>
      <c r="X15" s="18">
        <v>3.54</v>
      </c>
      <c r="Y15" s="113">
        <v>0.5</v>
      </c>
      <c r="Z15" s="113">
        <v>0.55</v>
      </c>
      <c r="AA15" s="170">
        <f t="shared" si="0"/>
        <v>-3.25</v>
      </c>
      <c r="AB15" s="170">
        <f t="shared" si="1"/>
        <v>-3.4000000000000004</v>
      </c>
      <c r="AC15" s="170">
        <f t="shared" si="2"/>
        <v>-15112.11</v>
      </c>
      <c r="AD15" s="170">
        <f t="shared" si="3"/>
        <v>-6.65</v>
      </c>
    </row>
    <row r="16" spans="2:30" ht="26.25" thickBot="1">
      <c r="B16" s="426"/>
      <c r="C16" s="838"/>
      <c r="D16" s="466"/>
      <c r="E16" s="456"/>
      <c r="F16" s="456"/>
      <c r="G16" s="456"/>
      <c r="H16" s="23" t="s">
        <v>117</v>
      </c>
      <c r="I16" s="24">
        <v>19646.61</v>
      </c>
      <c r="J16" s="56" t="s">
        <v>41</v>
      </c>
      <c r="K16" s="31">
        <v>0.98</v>
      </c>
      <c r="L16" s="31">
        <v>0.98</v>
      </c>
      <c r="M16" s="31">
        <v>0.98</v>
      </c>
      <c r="O16" s="426"/>
      <c r="P16" s="572"/>
      <c r="Q16" s="599"/>
      <c r="R16" s="456"/>
      <c r="S16" s="727"/>
      <c r="T16" s="533"/>
      <c r="U16" s="90" t="s">
        <v>117</v>
      </c>
      <c r="V16" s="91">
        <v>3900.2</v>
      </c>
      <c r="W16" s="206" t="s">
        <v>41</v>
      </c>
      <c r="X16" s="336">
        <v>0.98</v>
      </c>
      <c r="Y16" s="336">
        <v>0.98</v>
      </c>
      <c r="Z16" s="336">
        <v>0.98</v>
      </c>
      <c r="AA16" s="170">
        <f t="shared" si="0"/>
        <v>0</v>
      </c>
      <c r="AB16" s="170">
        <f t="shared" si="1"/>
        <v>0</v>
      </c>
      <c r="AC16" s="170">
        <f t="shared" si="2"/>
        <v>-15746.41</v>
      </c>
      <c r="AD16" s="170">
        <f t="shared" si="3"/>
        <v>0</v>
      </c>
    </row>
    <row r="17" spans="2:30" ht="15.75" customHeight="1" thickTop="1">
      <c r="B17" s="426"/>
      <c r="C17" s="838"/>
      <c r="D17" s="577" t="s">
        <v>42</v>
      </c>
      <c r="E17" s="490" t="s">
        <v>30</v>
      </c>
      <c r="F17" s="490" t="s">
        <v>31</v>
      </c>
      <c r="G17" s="490" t="s">
        <v>29</v>
      </c>
      <c r="H17" s="19" t="s">
        <v>28</v>
      </c>
      <c r="I17" s="16">
        <v>5321.48</v>
      </c>
      <c r="J17" s="55" t="s">
        <v>178</v>
      </c>
      <c r="K17" s="47">
        <v>1688.02</v>
      </c>
      <c r="L17" s="47">
        <v>1772.42</v>
      </c>
      <c r="M17" s="47">
        <v>1861.04</v>
      </c>
      <c r="O17" s="426"/>
      <c r="P17" s="572"/>
      <c r="Q17" s="577" t="s">
        <v>42</v>
      </c>
      <c r="R17" s="490" t="s">
        <v>30</v>
      </c>
      <c r="S17" s="726" t="s">
        <v>162</v>
      </c>
      <c r="T17" s="625" t="s">
        <v>29</v>
      </c>
      <c r="U17" s="19" t="s">
        <v>28</v>
      </c>
      <c r="V17" s="16">
        <v>5321.48</v>
      </c>
      <c r="W17" s="203" t="s">
        <v>178</v>
      </c>
      <c r="X17" s="204">
        <v>1688.02</v>
      </c>
      <c r="Y17" s="204">
        <v>1772.42</v>
      </c>
      <c r="Z17" s="204">
        <v>1861.04</v>
      </c>
      <c r="AA17" s="171">
        <f t="shared" si="0"/>
        <v>0</v>
      </c>
      <c r="AB17" s="171">
        <f t="shared" si="1"/>
        <v>0</v>
      </c>
      <c r="AC17" s="171">
        <f t="shared" si="2"/>
        <v>0</v>
      </c>
      <c r="AD17" s="171">
        <f t="shared" si="3"/>
        <v>0</v>
      </c>
    </row>
    <row r="18" spans="2:30" ht="31.5" customHeight="1">
      <c r="B18" s="426"/>
      <c r="C18" s="838"/>
      <c r="D18" s="465"/>
      <c r="E18" s="455"/>
      <c r="F18" s="455"/>
      <c r="G18" s="455"/>
      <c r="H18" s="7" t="s">
        <v>115</v>
      </c>
      <c r="I18" s="9">
        <v>1688.02</v>
      </c>
      <c r="J18" s="55" t="s">
        <v>43</v>
      </c>
      <c r="K18" s="32">
        <v>5953</v>
      </c>
      <c r="L18" s="32">
        <v>5953</v>
      </c>
      <c r="M18" s="32">
        <v>5953</v>
      </c>
      <c r="O18" s="426"/>
      <c r="P18" s="572"/>
      <c r="Q18" s="465"/>
      <c r="R18" s="455"/>
      <c r="S18" s="511"/>
      <c r="T18" s="532"/>
      <c r="U18" s="7" t="s">
        <v>115</v>
      </c>
      <c r="V18" s="9">
        <v>1688.02</v>
      </c>
      <c r="W18" s="203" t="s">
        <v>43</v>
      </c>
      <c r="X18" s="18">
        <v>5953</v>
      </c>
      <c r="Y18" s="18">
        <v>5953</v>
      </c>
      <c r="Z18" s="18">
        <v>5953</v>
      </c>
      <c r="AA18" s="170">
        <f t="shared" si="0"/>
        <v>0</v>
      </c>
      <c r="AB18" s="170">
        <f t="shared" si="1"/>
        <v>0</v>
      </c>
      <c r="AC18" s="170">
        <f t="shared" si="2"/>
        <v>0</v>
      </c>
      <c r="AD18" s="170">
        <f t="shared" si="3"/>
        <v>0</v>
      </c>
    </row>
    <row r="19" spans="2:30" ht="25.5">
      <c r="B19" s="426"/>
      <c r="C19" s="838"/>
      <c r="D19" s="465"/>
      <c r="E19" s="455"/>
      <c r="F19" s="455"/>
      <c r="G19" s="455"/>
      <c r="H19" s="7" t="s">
        <v>116</v>
      </c>
      <c r="I19" s="9">
        <v>1772.42</v>
      </c>
      <c r="J19" s="55" t="s">
        <v>44</v>
      </c>
      <c r="K19" s="51">
        <v>0.28</v>
      </c>
      <c r="L19" s="51">
        <v>0.3</v>
      </c>
      <c r="M19" s="51">
        <v>0.31</v>
      </c>
      <c r="O19" s="426"/>
      <c r="P19" s="572"/>
      <c r="Q19" s="465"/>
      <c r="R19" s="455"/>
      <c r="S19" s="511"/>
      <c r="T19" s="532"/>
      <c r="U19" s="7" t="s">
        <v>116</v>
      </c>
      <c r="V19" s="9">
        <v>1772.42</v>
      </c>
      <c r="W19" s="203" t="s">
        <v>44</v>
      </c>
      <c r="X19" s="18">
        <v>0.28</v>
      </c>
      <c r="Y19" s="18">
        <v>0.3</v>
      </c>
      <c r="Z19" s="18">
        <v>0.31</v>
      </c>
      <c r="AA19" s="170">
        <f t="shared" si="0"/>
        <v>0</v>
      </c>
      <c r="AB19" s="170">
        <f t="shared" si="1"/>
        <v>0</v>
      </c>
      <c r="AC19" s="170">
        <f t="shared" si="2"/>
        <v>0</v>
      </c>
      <c r="AD19" s="170">
        <f t="shared" si="3"/>
        <v>0</v>
      </c>
    </row>
    <row r="20" spans="2:30" ht="26.25" thickBot="1">
      <c r="B20" s="426"/>
      <c r="C20" s="838"/>
      <c r="D20" s="466"/>
      <c r="E20" s="456"/>
      <c r="F20" s="456"/>
      <c r="G20" s="456"/>
      <c r="H20" s="23" t="s">
        <v>117</v>
      </c>
      <c r="I20" s="24">
        <v>1861.04</v>
      </c>
      <c r="J20" s="56" t="s">
        <v>45</v>
      </c>
      <c r="K20" s="31">
        <v>0.98</v>
      </c>
      <c r="L20" s="31">
        <v>0.98</v>
      </c>
      <c r="M20" s="31">
        <v>0.98</v>
      </c>
      <c r="O20" s="426"/>
      <c r="P20" s="572"/>
      <c r="Q20" s="466"/>
      <c r="R20" s="456"/>
      <c r="S20" s="727"/>
      <c r="T20" s="533"/>
      <c r="U20" s="23" t="s">
        <v>117</v>
      </c>
      <c r="V20" s="24">
        <v>1861.04</v>
      </c>
      <c r="W20" s="206" t="s">
        <v>45</v>
      </c>
      <c r="X20" s="336">
        <v>0.98</v>
      </c>
      <c r="Y20" s="336">
        <v>0.98</v>
      </c>
      <c r="Z20" s="336">
        <v>0.98</v>
      </c>
      <c r="AA20" s="170">
        <f t="shared" si="0"/>
        <v>0</v>
      </c>
      <c r="AB20" s="170">
        <f t="shared" si="1"/>
        <v>0</v>
      </c>
      <c r="AC20" s="170">
        <f t="shared" si="2"/>
        <v>0</v>
      </c>
      <c r="AD20" s="170">
        <f t="shared" si="3"/>
        <v>0</v>
      </c>
    </row>
    <row r="21" spans="2:30" ht="15.75" customHeight="1" thickTop="1">
      <c r="B21" s="426"/>
      <c r="C21" s="838"/>
      <c r="D21" s="577" t="s">
        <v>46</v>
      </c>
      <c r="E21" s="490" t="s">
        <v>30</v>
      </c>
      <c r="F21" s="490" t="s">
        <v>31</v>
      </c>
      <c r="G21" s="490" t="s">
        <v>29</v>
      </c>
      <c r="H21" s="19" t="s">
        <v>28</v>
      </c>
      <c r="I21" s="16">
        <v>24665.92</v>
      </c>
      <c r="J21" s="55" t="s">
        <v>178</v>
      </c>
      <c r="K21" s="47">
        <v>7739.44</v>
      </c>
      <c r="L21" s="47">
        <v>8259.92</v>
      </c>
      <c r="M21" s="47">
        <v>8666.56</v>
      </c>
      <c r="O21" s="426"/>
      <c r="P21" s="572"/>
      <c r="Q21" s="577" t="s">
        <v>46</v>
      </c>
      <c r="R21" s="490" t="s">
        <v>30</v>
      </c>
      <c r="S21" s="726" t="s">
        <v>162</v>
      </c>
      <c r="T21" s="625" t="s">
        <v>29</v>
      </c>
      <c r="U21" s="19" t="s">
        <v>28</v>
      </c>
      <c r="V21" s="16">
        <v>24665.92</v>
      </c>
      <c r="W21" s="203" t="s">
        <v>178</v>
      </c>
      <c r="X21" s="204">
        <v>7739.44</v>
      </c>
      <c r="Y21" s="204">
        <v>8259.92</v>
      </c>
      <c r="Z21" s="204">
        <v>8666.56</v>
      </c>
      <c r="AA21" s="171">
        <f t="shared" si="0"/>
        <v>0</v>
      </c>
      <c r="AB21" s="171">
        <f t="shared" si="1"/>
        <v>0</v>
      </c>
      <c r="AC21" s="171">
        <f t="shared" si="2"/>
        <v>0</v>
      </c>
      <c r="AD21" s="171">
        <f t="shared" si="3"/>
        <v>0</v>
      </c>
    </row>
    <row r="22" spans="2:35" ht="25.5">
      <c r="B22" s="426"/>
      <c r="C22" s="838"/>
      <c r="D22" s="465"/>
      <c r="E22" s="455"/>
      <c r="F22" s="455"/>
      <c r="G22" s="455"/>
      <c r="H22" s="7" t="s">
        <v>115</v>
      </c>
      <c r="I22" s="9">
        <v>7739.44</v>
      </c>
      <c r="J22" s="55" t="s">
        <v>47</v>
      </c>
      <c r="K22" s="32">
        <v>289997</v>
      </c>
      <c r="L22" s="32">
        <v>294997</v>
      </c>
      <c r="M22" s="32">
        <v>298847</v>
      </c>
      <c r="O22" s="426"/>
      <c r="P22" s="572"/>
      <c r="Q22" s="465"/>
      <c r="R22" s="455"/>
      <c r="S22" s="511"/>
      <c r="T22" s="532"/>
      <c r="U22" s="7" t="s">
        <v>115</v>
      </c>
      <c r="V22" s="9">
        <v>7739.44</v>
      </c>
      <c r="W22" s="203" t="s">
        <v>47</v>
      </c>
      <c r="X22" s="18">
        <v>289997</v>
      </c>
      <c r="Y22" s="18">
        <v>294997</v>
      </c>
      <c r="Z22" s="18">
        <v>298847</v>
      </c>
      <c r="AA22" s="170">
        <f t="shared" si="0"/>
        <v>0</v>
      </c>
      <c r="AB22" s="170">
        <f t="shared" si="1"/>
        <v>0</v>
      </c>
      <c r="AC22" s="170">
        <f t="shared" si="2"/>
        <v>0</v>
      </c>
      <c r="AD22" s="170">
        <f t="shared" si="3"/>
        <v>0</v>
      </c>
      <c r="AG22" s="342"/>
      <c r="AH22" s="342"/>
      <c r="AI22" s="342"/>
    </row>
    <row r="23" spans="2:30" ht="25.5">
      <c r="B23" s="426"/>
      <c r="C23" s="838"/>
      <c r="D23" s="465"/>
      <c r="E23" s="455"/>
      <c r="F23" s="455"/>
      <c r="G23" s="455"/>
      <c r="H23" s="7" t="s">
        <v>116</v>
      </c>
      <c r="I23" s="9">
        <v>8259.92</v>
      </c>
      <c r="J23" s="55" t="s">
        <v>32</v>
      </c>
      <c r="K23" s="1">
        <v>0.027</v>
      </c>
      <c r="L23" s="1">
        <v>0.028</v>
      </c>
      <c r="M23" s="1">
        <v>0.029</v>
      </c>
      <c r="O23" s="426"/>
      <c r="P23" s="572"/>
      <c r="Q23" s="465"/>
      <c r="R23" s="455"/>
      <c r="S23" s="511"/>
      <c r="T23" s="532"/>
      <c r="U23" s="7" t="s">
        <v>116</v>
      </c>
      <c r="V23" s="9">
        <v>8259.92</v>
      </c>
      <c r="W23" s="203" t="s">
        <v>32</v>
      </c>
      <c r="X23" s="18">
        <v>0.027</v>
      </c>
      <c r="Y23" s="18">
        <v>0.028</v>
      </c>
      <c r="Z23" s="18">
        <v>0.029</v>
      </c>
      <c r="AA23" s="170">
        <f t="shared" si="0"/>
        <v>0</v>
      </c>
      <c r="AB23" s="170">
        <f t="shared" si="1"/>
        <v>0</v>
      </c>
      <c r="AC23" s="170">
        <f t="shared" si="2"/>
        <v>0</v>
      </c>
      <c r="AD23" s="170">
        <f t="shared" si="3"/>
        <v>0</v>
      </c>
    </row>
    <row r="24" spans="2:30" ht="26.25" thickBot="1">
      <c r="B24" s="426"/>
      <c r="C24" s="839"/>
      <c r="D24" s="466"/>
      <c r="E24" s="456"/>
      <c r="F24" s="456"/>
      <c r="G24" s="456"/>
      <c r="H24" s="23" t="s">
        <v>117</v>
      </c>
      <c r="I24" s="24">
        <v>8666.56</v>
      </c>
      <c r="J24" s="56" t="s">
        <v>48</v>
      </c>
      <c r="K24" s="31">
        <v>0.98</v>
      </c>
      <c r="L24" s="31">
        <v>0.98</v>
      </c>
      <c r="M24" s="31">
        <v>0.98</v>
      </c>
      <c r="O24" s="426"/>
      <c r="P24" s="809"/>
      <c r="Q24" s="466"/>
      <c r="R24" s="456"/>
      <c r="S24" s="727"/>
      <c r="T24" s="533"/>
      <c r="U24" s="23" t="s">
        <v>117</v>
      </c>
      <c r="V24" s="24">
        <v>8666.56</v>
      </c>
      <c r="W24" s="206" t="s">
        <v>285</v>
      </c>
      <c r="X24" s="336">
        <v>0.98</v>
      </c>
      <c r="Y24" s="336">
        <v>0.98</v>
      </c>
      <c r="Z24" s="336">
        <v>0.98</v>
      </c>
      <c r="AA24" s="170">
        <f t="shared" si="0"/>
        <v>0</v>
      </c>
      <c r="AB24" s="170">
        <f t="shared" si="1"/>
        <v>0</v>
      </c>
      <c r="AC24" s="170">
        <f t="shared" si="2"/>
        <v>0</v>
      </c>
      <c r="AD24" s="170">
        <f t="shared" si="3"/>
        <v>0</v>
      </c>
    </row>
    <row r="25" spans="2:30" ht="17.25" customHeight="1" thickTop="1">
      <c r="B25" s="426"/>
      <c r="C25" s="771" t="s">
        <v>93</v>
      </c>
      <c r="D25" s="431" t="s">
        <v>255</v>
      </c>
      <c r="E25" s="432"/>
      <c r="F25" s="432"/>
      <c r="G25" s="432"/>
      <c r="H25" s="432"/>
      <c r="I25" s="432"/>
      <c r="J25" s="432"/>
      <c r="K25" s="432"/>
      <c r="L25" s="432"/>
      <c r="M25" s="433"/>
      <c r="O25" s="426"/>
      <c r="P25" s="522" t="s">
        <v>93</v>
      </c>
      <c r="Q25" s="431" t="s">
        <v>255</v>
      </c>
      <c r="R25" s="432"/>
      <c r="S25" s="432"/>
      <c r="T25" s="432"/>
      <c r="U25" s="432"/>
      <c r="V25" s="432"/>
      <c r="W25" s="432"/>
      <c r="X25" s="432"/>
      <c r="Y25" s="432"/>
      <c r="Z25" s="433"/>
      <c r="AA25" s="170">
        <f t="shared" si="0"/>
        <v>0</v>
      </c>
      <c r="AB25" s="170">
        <f t="shared" si="1"/>
        <v>0</v>
      </c>
      <c r="AC25" s="170">
        <f t="shared" si="2"/>
        <v>0</v>
      </c>
      <c r="AD25" s="170">
        <f t="shared" si="3"/>
        <v>0</v>
      </c>
    </row>
    <row r="26" spans="2:30" ht="15">
      <c r="B26" s="426"/>
      <c r="C26" s="763"/>
      <c r="D26" s="434" t="s">
        <v>256</v>
      </c>
      <c r="E26" s="435"/>
      <c r="F26" s="435"/>
      <c r="G26" s="435"/>
      <c r="H26" s="435"/>
      <c r="I26" s="435"/>
      <c r="J26" s="435"/>
      <c r="K26" s="435"/>
      <c r="L26" s="435"/>
      <c r="M26" s="436"/>
      <c r="O26" s="426"/>
      <c r="P26" s="523"/>
      <c r="Q26" s="434" t="s">
        <v>256</v>
      </c>
      <c r="R26" s="435"/>
      <c r="S26" s="435"/>
      <c r="T26" s="435"/>
      <c r="U26" s="435"/>
      <c r="V26" s="435"/>
      <c r="W26" s="435"/>
      <c r="X26" s="435"/>
      <c r="Y26" s="435"/>
      <c r="Z26" s="436"/>
      <c r="AA26" s="170">
        <f t="shared" si="0"/>
        <v>0</v>
      </c>
      <c r="AB26" s="170">
        <f t="shared" si="1"/>
        <v>0</v>
      </c>
      <c r="AC26" s="170">
        <f t="shared" si="2"/>
        <v>0</v>
      </c>
      <c r="AD26" s="170">
        <f t="shared" si="3"/>
        <v>0</v>
      </c>
    </row>
    <row r="27" spans="2:30" ht="14.25" customHeight="1">
      <c r="B27" s="426"/>
      <c r="C27" s="763"/>
      <c r="D27" s="443" t="s">
        <v>279</v>
      </c>
      <c r="E27" s="446" t="s">
        <v>30</v>
      </c>
      <c r="F27" s="854" t="s">
        <v>31</v>
      </c>
      <c r="G27" s="855"/>
      <c r="H27" s="265" t="s">
        <v>28</v>
      </c>
      <c r="I27" s="266">
        <v>86552.18</v>
      </c>
      <c r="J27" s="443" t="s">
        <v>178</v>
      </c>
      <c r="K27" s="843">
        <v>24715.24</v>
      </c>
      <c r="L27" s="843">
        <v>28710.82</v>
      </c>
      <c r="M27" s="843">
        <v>33126.12</v>
      </c>
      <c r="O27" s="426"/>
      <c r="P27" s="523"/>
      <c r="Q27" s="443" t="s">
        <v>279</v>
      </c>
      <c r="R27" s="446" t="s">
        <v>30</v>
      </c>
      <c r="S27" s="448" t="s">
        <v>162</v>
      </c>
      <c r="T27" s="451"/>
      <c r="U27" s="265" t="s">
        <v>28</v>
      </c>
      <c r="V27" s="266">
        <v>86552.18</v>
      </c>
      <c r="W27" s="443" t="s">
        <v>178</v>
      </c>
      <c r="X27" s="843">
        <v>24715.24</v>
      </c>
      <c r="Y27" s="843">
        <v>28710.82</v>
      </c>
      <c r="Z27" s="843">
        <v>33126.12</v>
      </c>
      <c r="AA27" s="170"/>
      <c r="AB27" s="170"/>
      <c r="AC27" s="170"/>
      <c r="AD27" s="170"/>
    </row>
    <row r="28" spans="2:30" ht="14.25" customHeight="1">
      <c r="B28" s="426"/>
      <c r="C28" s="763"/>
      <c r="D28" s="444"/>
      <c r="E28" s="424"/>
      <c r="F28" s="411"/>
      <c r="G28" s="856"/>
      <c r="H28" s="265" t="s">
        <v>115</v>
      </c>
      <c r="I28" s="266">
        <v>24715.24</v>
      </c>
      <c r="J28" s="444"/>
      <c r="K28" s="844"/>
      <c r="L28" s="844"/>
      <c r="M28" s="844"/>
      <c r="O28" s="426"/>
      <c r="P28" s="523"/>
      <c r="Q28" s="444"/>
      <c r="R28" s="424"/>
      <c r="S28" s="449"/>
      <c r="T28" s="452"/>
      <c r="U28" s="265" t="s">
        <v>115</v>
      </c>
      <c r="V28" s="266">
        <v>24715.24</v>
      </c>
      <c r="W28" s="444"/>
      <c r="X28" s="844"/>
      <c r="Y28" s="844"/>
      <c r="Z28" s="844"/>
      <c r="AA28" s="170"/>
      <c r="AB28" s="170"/>
      <c r="AC28" s="170"/>
      <c r="AD28" s="170"/>
    </row>
    <row r="29" spans="2:30" ht="14.25" customHeight="1">
      <c r="B29" s="426"/>
      <c r="C29" s="763"/>
      <c r="D29" s="444"/>
      <c r="E29" s="424"/>
      <c r="F29" s="411"/>
      <c r="G29" s="856"/>
      <c r="H29" s="265" t="s">
        <v>116</v>
      </c>
      <c r="I29" s="266">
        <v>28710.82</v>
      </c>
      <c r="J29" s="857"/>
      <c r="K29" s="845"/>
      <c r="L29" s="845"/>
      <c r="M29" s="845"/>
      <c r="O29" s="426"/>
      <c r="P29" s="523"/>
      <c r="Q29" s="444"/>
      <c r="R29" s="424"/>
      <c r="S29" s="449"/>
      <c r="T29" s="452"/>
      <c r="U29" s="265" t="s">
        <v>116</v>
      </c>
      <c r="V29" s="266">
        <v>28710.82</v>
      </c>
      <c r="W29" s="857"/>
      <c r="X29" s="845"/>
      <c r="Y29" s="845"/>
      <c r="Z29" s="845"/>
      <c r="AA29" s="170"/>
      <c r="AB29" s="170"/>
      <c r="AC29" s="170"/>
      <c r="AD29" s="170"/>
    </row>
    <row r="30" spans="2:35" ht="14.25" customHeight="1">
      <c r="B30" s="426"/>
      <c r="C30" s="763"/>
      <c r="D30" s="444"/>
      <c r="E30" s="424"/>
      <c r="F30" s="411"/>
      <c r="G30" s="856"/>
      <c r="H30" s="265" t="s">
        <v>117</v>
      </c>
      <c r="I30" s="266">
        <v>33126.12</v>
      </c>
      <c r="J30" s="846" t="s">
        <v>280</v>
      </c>
      <c r="K30" s="858">
        <v>16016</v>
      </c>
      <c r="L30" s="858">
        <v>17614</v>
      </c>
      <c r="M30" s="858">
        <v>19372</v>
      </c>
      <c r="O30" s="426"/>
      <c r="P30" s="523"/>
      <c r="Q30" s="444"/>
      <c r="R30" s="424"/>
      <c r="S30" s="449"/>
      <c r="T30" s="452"/>
      <c r="U30" s="265" t="s">
        <v>117</v>
      </c>
      <c r="V30" s="266">
        <v>33126.12</v>
      </c>
      <c r="W30" s="846" t="s">
        <v>280</v>
      </c>
      <c r="X30" s="858">
        <v>16016</v>
      </c>
      <c r="Y30" s="858">
        <v>17614</v>
      </c>
      <c r="Z30" s="858">
        <v>19372</v>
      </c>
      <c r="AA30" s="170"/>
      <c r="AB30" s="170"/>
      <c r="AC30" s="170"/>
      <c r="AD30" s="170"/>
      <c r="AG30" s="342"/>
      <c r="AH30" s="342"/>
      <c r="AI30" s="342"/>
    </row>
    <row r="31" spans="2:30" ht="14.25" customHeight="1">
      <c r="B31" s="426"/>
      <c r="C31" s="763"/>
      <c r="D31" s="444"/>
      <c r="E31" s="424"/>
      <c r="F31" s="411"/>
      <c r="G31" s="411" t="s">
        <v>87</v>
      </c>
      <c r="H31" s="262" t="s">
        <v>28</v>
      </c>
      <c r="I31" s="263">
        <v>6882.79</v>
      </c>
      <c r="J31" s="847"/>
      <c r="K31" s="859"/>
      <c r="L31" s="859"/>
      <c r="M31" s="859"/>
      <c r="O31" s="426"/>
      <c r="P31" s="523"/>
      <c r="Q31" s="444"/>
      <c r="R31" s="424"/>
      <c r="S31" s="449"/>
      <c r="T31" s="453" t="s">
        <v>87</v>
      </c>
      <c r="U31" s="262" t="s">
        <v>28</v>
      </c>
      <c r="V31" s="263">
        <v>6882.79</v>
      </c>
      <c r="W31" s="847"/>
      <c r="X31" s="859"/>
      <c r="Y31" s="859"/>
      <c r="Z31" s="859"/>
      <c r="AA31" s="170"/>
      <c r="AB31" s="170"/>
      <c r="AC31" s="170"/>
      <c r="AD31" s="170"/>
    </row>
    <row r="32" spans="2:30" ht="14.25" customHeight="1">
      <c r="B32" s="426"/>
      <c r="C32" s="763"/>
      <c r="D32" s="444"/>
      <c r="E32" s="424"/>
      <c r="F32" s="411"/>
      <c r="G32" s="411"/>
      <c r="H32" s="265" t="s">
        <v>115</v>
      </c>
      <c r="I32" s="266">
        <v>2183.28</v>
      </c>
      <c r="J32" s="848"/>
      <c r="K32" s="860"/>
      <c r="L32" s="860"/>
      <c r="M32" s="860"/>
      <c r="O32" s="426"/>
      <c r="P32" s="523"/>
      <c r="Q32" s="444"/>
      <c r="R32" s="424"/>
      <c r="S32" s="449"/>
      <c r="T32" s="453"/>
      <c r="U32" s="265" t="s">
        <v>115</v>
      </c>
      <c r="V32" s="266">
        <v>2183.28</v>
      </c>
      <c r="W32" s="848"/>
      <c r="X32" s="860"/>
      <c r="Y32" s="860"/>
      <c r="Z32" s="860"/>
      <c r="AA32" s="170"/>
      <c r="AB32" s="170"/>
      <c r="AC32" s="170"/>
      <c r="AD32" s="170"/>
    </row>
    <row r="33" spans="2:30" ht="14.25" customHeight="1">
      <c r="B33" s="426"/>
      <c r="C33" s="763"/>
      <c r="D33" s="444"/>
      <c r="E33" s="424"/>
      <c r="F33" s="411"/>
      <c r="G33" s="411"/>
      <c r="H33" s="262" t="s">
        <v>116</v>
      </c>
      <c r="I33" s="263">
        <v>2292.44</v>
      </c>
      <c r="J33" s="846" t="s">
        <v>281</v>
      </c>
      <c r="K33" s="851">
        <v>1.54</v>
      </c>
      <c r="L33" s="851">
        <v>1.63</v>
      </c>
      <c r="M33" s="851">
        <v>1.71</v>
      </c>
      <c r="O33" s="426"/>
      <c r="P33" s="523"/>
      <c r="Q33" s="444"/>
      <c r="R33" s="424"/>
      <c r="S33" s="449"/>
      <c r="T33" s="453"/>
      <c r="U33" s="262" t="s">
        <v>116</v>
      </c>
      <c r="V33" s="263">
        <v>2292.44</v>
      </c>
      <c r="W33" s="846" t="s">
        <v>281</v>
      </c>
      <c r="X33" s="851">
        <v>1.54</v>
      </c>
      <c r="Y33" s="851">
        <v>1.63</v>
      </c>
      <c r="Z33" s="851">
        <v>1.71</v>
      </c>
      <c r="AA33" s="170"/>
      <c r="AB33" s="170"/>
      <c r="AC33" s="170"/>
      <c r="AD33" s="170"/>
    </row>
    <row r="34" spans="2:30" ht="14.25" customHeight="1">
      <c r="B34" s="426"/>
      <c r="C34" s="763"/>
      <c r="D34" s="444"/>
      <c r="E34" s="424"/>
      <c r="F34" s="411"/>
      <c r="G34" s="411"/>
      <c r="H34" s="265" t="s">
        <v>117</v>
      </c>
      <c r="I34" s="266">
        <v>2407.07</v>
      </c>
      <c r="J34" s="847"/>
      <c r="K34" s="852"/>
      <c r="L34" s="852"/>
      <c r="M34" s="852"/>
      <c r="O34" s="426"/>
      <c r="P34" s="523"/>
      <c r="Q34" s="444"/>
      <c r="R34" s="424"/>
      <c r="S34" s="449"/>
      <c r="T34" s="453"/>
      <c r="U34" s="265" t="s">
        <v>117</v>
      </c>
      <c r="V34" s="266">
        <v>2407.07</v>
      </c>
      <c r="W34" s="847"/>
      <c r="X34" s="852"/>
      <c r="Y34" s="852"/>
      <c r="Z34" s="852"/>
      <c r="AA34" s="170"/>
      <c r="AB34" s="170"/>
      <c r="AC34" s="170"/>
      <c r="AD34" s="170"/>
    </row>
    <row r="35" spans="2:30" ht="14.25" customHeight="1">
      <c r="B35" s="426"/>
      <c r="C35" s="763"/>
      <c r="D35" s="444"/>
      <c r="E35" s="424"/>
      <c r="F35" s="411"/>
      <c r="G35" s="411" t="s">
        <v>29</v>
      </c>
      <c r="H35" s="262" t="s">
        <v>28</v>
      </c>
      <c r="I35" s="263">
        <v>79669.39</v>
      </c>
      <c r="J35" s="848"/>
      <c r="K35" s="853"/>
      <c r="L35" s="853"/>
      <c r="M35" s="853"/>
      <c r="O35" s="426"/>
      <c r="P35" s="523"/>
      <c r="Q35" s="444"/>
      <c r="R35" s="424"/>
      <c r="S35" s="449"/>
      <c r="T35" s="453" t="s">
        <v>29</v>
      </c>
      <c r="U35" s="262" t="s">
        <v>28</v>
      </c>
      <c r="V35" s="263">
        <v>79669.39</v>
      </c>
      <c r="W35" s="848"/>
      <c r="X35" s="853"/>
      <c r="Y35" s="853"/>
      <c r="Z35" s="853"/>
      <c r="AA35" s="170"/>
      <c r="AB35" s="170"/>
      <c r="AC35" s="170"/>
      <c r="AD35" s="170"/>
    </row>
    <row r="36" spans="2:30" ht="14.25" customHeight="1">
      <c r="B36" s="426"/>
      <c r="C36" s="763"/>
      <c r="D36" s="444"/>
      <c r="E36" s="424"/>
      <c r="F36" s="411"/>
      <c r="G36" s="411"/>
      <c r="H36" s="265" t="s">
        <v>115</v>
      </c>
      <c r="I36" s="266">
        <v>22531.96</v>
      </c>
      <c r="J36" s="846" t="s">
        <v>282</v>
      </c>
      <c r="K36" s="862" t="s">
        <v>97</v>
      </c>
      <c r="L36" s="862" t="s">
        <v>97</v>
      </c>
      <c r="M36" s="862" t="s">
        <v>97</v>
      </c>
      <c r="O36" s="426"/>
      <c r="P36" s="523"/>
      <c r="Q36" s="444"/>
      <c r="R36" s="424"/>
      <c r="S36" s="449"/>
      <c r="T36" s="453"/>
      <c r="U36" s="265" t="s">
        <v>115</v>
      </c>
      <c r="V36" s="266">
        <v>22531.96</v>
      </c>
      <c r="W36" s="846" t="s">
        <v>282</v>
      </c>
      <c r="X36" s="862" t="s">
        <v>97</v>
      </c>
      <c r="Y36" s="862" t="s">
        <v>97</v>
      </c>
      <c r="Z36" s="862" t="s">
        <v>97</v>
      </c>
      <c r="AA36" s="170"/>
      <c r="AB36" s="170"/>
      <c r="AC36" s="170"/>
      <c r="AD36" s="170"/>
    </row>
    <row r="37" spans="2:30" ht="14.25" customHeight="1">
      <c r="B37" s="426"/>
      <c r="C37" s="763"/>
      <c r="D37" s="444"/>
      <c r="E37" s="424"/>
      <c r="F37" s="411"/>
      <c r="G37" s="411"/>
      <c r="H37" s="262" t="s">
        <v>116</v>
      </c>
      <c r="I37" s="263">
        <v>26418.38</v>
      </c>
      <c r="J37" s="847"/>
      <c r="K37" s="863"/>
      <c r="L37" s="863"/>
      <c r="M37" s="863"/>
      <c r="O37" s="426"/>
      <c r="P37" s="523"/>
      <c r="Q37" s="444"/>
      <c r="R37" s="424"/>
      <c r="S37" s="449"/>
      <c r="T37" s="453"/>
      <c r="U37" s="262" t="s">
        <v>116</v>
      </c>
      <c r="V37" s="263">
        <v>26418.38</v>
      </c>
      <c r="W37" s="847"/>
      <c r="X37" s="863"/>
      <c r="Y37" s="863"/>
      <c r="Z37" s="863"/>
      <c r="AA37" s="170"/>
      <c r="AB37" s="170"/>
      <c r="AC37" s="170"/>
      <c r="AD37" s="170"/>
    </row>
    <row r="38" spans="2:30" ht="14.25" customHeight="1" thickBot="1">
      <c r="B38" s="426"/>
      <c r="C38" s="763"/>
      <c r="D38" s="445"/>
      <c r="E38" s="447"/>
      <c r="F38" s="412"/>
      <c r="G38" s="412"/>
      <c r="H38" s="274" t="s">
        <v>117</v>
      </c>
      <c r="I38" s="275">
        <v>30719.05</v>
      </c>
      <c r="J38" s="861"/>
      <c r="K38" s="864"/>
      <c r="L38" s="864"/>
      <c r="M38" s="864"/>
      <c r="O38" s="426"/>
      <c r="P38" s="523"/>
      <c r="Q38" s="445"/>
      <c r="R38" s="447"/>
      <c r="S38" s="450"/>
      <c r="T38" s="850"/>
      <c r="U38" s="274" t="s">
        <v>117</v>
      </c>
      <c r="V38" s="275">
        <v>30719.05</v>
      </c>
      <c r="W38" s="861"/>
      <c r="X38" s="864"/>
      <c r="Y38" s="864"/>
      <c r="Z38" s="864"/>
      <c r="AA38" s="170"/>
      <c r="AB38" s="170"/>
      <c r="AC38" s="170"/>
      <c r="AD38" s="170"/>
    </row>
    <row r="39" spans="2:30" ht="15" customHeight="1" thickTop="1">
      <c r="B39" s="426"/>
      <c r="C39" s="763"/>
      <c r="D39" s="464" t="s">
        <v>257</v>
      </c>
      <c r="E39" s="454" t="s">
        <v>30</v>
      </c>
      <c r="F39" s="454" t="s">
        <v>31</v>
      </c>
      <c r="G39" s="454" t="s">
        <v>29</v>
      </c>
      <c r="H39" s="7" t="s">
        <v>28</v>
      </c>
      <c r="I39" s="9">
        <v>333814.36</v>
      </c>
      <c r="J39" s="55" t="s">
        <v>178</v>
      </c>
      <c r="K39" s="167">
        <v>124294.36</v>
      </c>
      <c r="L39" s="168">
        <v>100884</v>
      </c>
      <c r="M39" s="168">
        <v>108636</v>
      </c>
      <c r="O39" s="426"/>
      <c r="P39" s="523"/>
      <c r="Q39" s="437" t="s">
        <v>257</v>
      </c>
      <c r="R39" s="439" t="s">
        <v>286</v>
      </c>
      <c r="S39" s="439" t="s">
        <v>31</v>
      </c>
      <c r="T39" s="441" t="s">
        <v>29</v>
      </c>
      <c r="U39" s="180" t="s">
        <v>28</v>
      </c>
      <c r="V39" s="181">
        <f>V40+V41+V42</f>
        <v>182764.55</v>
      </c>
      <c r="W39" s="209" t="s">
        <v>178</v>
      </c>
      <c r="X39" s="210">
        <v>124294.36</v>
      </c>
      <c r="Y39" s="211">
        <f>93031.19-27500-7061</f>
        <v>58470.19</v>
      </c>
      <c r="Z39" s="211"/>
      <c r="AA39" s="171">
        <f t="shared" si="0"/>
        <v>-42413.81</v>
      </c>
      <c r="AB39" s="171">
        <f t="shared" si="1"/>
        <v>-108636</v>
      </c>
      <c r="AC39" s="171">
        <f t="shared" si="2"/>
        <v>-151049.81</v>
      </c>
      <c r="AD39" s="171">
        <f t="shared" si="3"/>
        <v>-151049.81</v>
      </c>
    </row>
    <row r="40" spans="2:30" ht="14.25" customHeight="1">
      <c r="B40" s="426"/>
      <c r="C40" s="763"/>
      <c r="D40" s="465"/>
      <c r="E40" s="455"/>
      <c r="F40" s="455"/>
      <c r="G40" s="455"/>
      <c r="H40" s="8" t="s">
        <v>115</v>
      </c>
      <c r="I40" s="169">
        <v>124294.36</v>
      </c>
      <c r="J40" s="55" t="s">
        <v>258</v>
      </c>
      <c r="K40" s="32">
        <v>15013</v>
      </c>
      <c r="L40" s="32">
        <v>15669</v>
      </c>
      <c r="M40" s="32">
        <v>16361</v>
      </c>
      <c r="O40" s="426"/>
      <c r="P40" s="523"/>
      <c r="Q40" s="437"/>
      <c r="R40" s="439"/>
      <c r="S40" s="439"/>
      <c r="T40" s="441"/>
      <c r="U40" s="182" t="s">
        <v>115</v>
      </c>
      <c r="V40" s="183">
        <v>124294.36</v>
      </c>
      <c r="W40" s="212" t="s">
        <v>258</v>
      </c>
      <c r="X40" s="190">
        <v>15013</v>
      </c>
      <c r="Y40" s="190">
        <v>15669</v>
      </c>
      <c r="Z40" s="190"/>
      <c r="AA40" s="170">
        <f t="shared" si="0"/>
        <v>0</v>
      </c>
      <c r="AB40" s="170">
        <f t="shared" si="1"/>
        <v>-16361</v>
      </c>
      <c r="AC40" s="170">
        <f t="shared" si="2"/>
        <v>0</v>
      </c>
      <c r="AD40" s="170">
        <f t="shared" si="3"/>
        <v>-16361</v>
      </c>
    </row>
    <row r="41" spans="2:34" ht="25.5">
      <c r="B41" s="426"/>
      <c r="C41" s="763"/>
      <c r="D41" s="465"/>
      <c r="E41" s="455"/>
      <c r="F41" s="455"/>
      <c r="G41" s="455"/>
      <c r="H41" s="7" t="s">
        <v>116</v>
      </c>
      <c r="I41" s="9">
        <v>100884</v>
      </c>
      <c r="J41" s="55" t="s">
        <v>49</v>
      </c>
      <c r="K41" s="51">
        <v>8.3</v>
      </c>
      <c r="L41" s="167">
        <v>6.44</v>
      </c>
      <c r="M41" s="167">
        <v>6.64</v>
      </c>
      <c r="O41" s="426"/>
      <c r="P41" s="523"/>
      <c r="Q41" s="437"/>
      <c r="R41" s="439"/>
      <c r="S41" s="439"/>
      <c r="T41" s="441"/>
      <c r="U41" s="184" t="s">
        <v>116</v>
      </c>
      <c r="V41" s="185">
        <f>Y39</f>
        <v>58470.19</v>
      </c>
      <c r="W41" s="212" t="s">
        <v>49</v>
      </c>
      <c r="X41" s="190">
        <v>8.3</v>
      </c>
      <c r="Y41" s="213">
        <f>Y39/Y40</f>
        <v>3.731584019401366</v>
      </c>
      <c r="Z41" s="213"/>
      <c r="AA41" s="170">
        <f t="shared" si="0"/>
        <v>-2.7084159805986343</v>
      </c>
      <c r="AB41" s="170">
        <f t="shared" si="1"/>
        <v>-6.64</v>
      </c>
      <c r="AC41" s="170">
        <f t="shared" si="2"/>
        <v>-42413.81</v>
      </c>
      <c r="AD41" s="170">
        <f t="shared" si="3"/>
        <v>-9.348415980598634</v>
      </c>
      <c r="AG41" s="341"/>
      <c r="AH41" s="341"/>
    </row>
    <row r="42" spans="2:30" ht="26.25" thickBot="1">
      <c r="B42" s="426"/>
      <c r="C42" s="763"/>
      <c r="D42" s="466"/>
      <c r="E42" s="456"/>
      <c r="F42" s="456"/>
      <c r="G42" s="456"/>
      <c r="H42" s="54" t="s">
        <v>117</v>
      </c>
      <c r="I42" s="20">
        <v>108636</v>
      </c>
      <c r="J42" s="56" t="s">
        <v>259</v>
      </c>
      <c r="K42" s="31" t="s">
        <v>97</v>
      </c>
      <c r="L42" s="31" t="s">
        <v>260</v>
      </c>
      <c r="M42" s="31" t="s">
        <v>261</v>
      </c>
      <c r="O42" s="426"/>
      <c r="P42" s="523"/>
      <c r="Q42" s="438"/>
      <c r="R42" s="440"/>
      <c r="S42" s="440"/>
      <c r="T42" s="442"/>
      <c r="U42" s="186" t="s">
        <v>117</v>
      </c>
      <c r="V42" s="187"/>
      <c r="W42" s="214" t="s">
        <v>259</v>
      </c>
      <c r="X42" s="215" t="s">
        <v>97</v>
      </c>
      <c r="Y42" s="215" t="s">
        <v>260</v>
      </c>
      <c r="Z42" s="215"/>
      <c r="AA42" s="170" t="e">
        <f t="shared" si="0"/>
        <v>#VALUE!</v>
      </c>
      <c r="AB42" s="170" t="e">
        <f t="shared" si="1"/>
        <v>#VALUE!</v>
      </c>
      <c r="AC42" s="170">
        <f t="shared" si="2"/>
        <v>-108636</v>
      </c>
      <c r="AD42" s="170" t="e">
        <f t="shared" si="3"/>
        <v>#VALUE!</v>
      </c>
    </row>
    <row r="43" spans="2:30" ht="15" customHeight="1" thickTop="1">
      <c r="B43" s="426"/>
      <c r="C43" s="763"/>
      <c r="D43" s="773" t="s">
        <v>268</v>
      </c>
      <c r="E43" s="806" t="s">
        <v>30</v>
      </c>
      <c r="F43" s="808" t="s">
        <v>31</v>
      </c>
      <c r="G43" s="808" t="s">
        <v>29</v>
      </c>
      <c r="H43" s="258" t="s">
        <v>28</v>
      </c>
      <c r="I43" s="259">
        <v>22105.98</v>
      </c>
      <c r="J43" s="260" t="s">
        <v>178</v>
      </c>
      <c r="K43" s="261">
        <v>6324.22</v>
      </c>
      <c r="L43" s="261">
        <v>7340.3</v>
      </c>
      <c r="M43" s="261">
        <v>8441.46</v>
      </c>
      <c r="O43" s="426"/>
      <c r="P43" s="523"/>
      <c r="Q43" s="773" t="s">
        <v>268</v>
      </c>
      <c r="R43" s="806" t="s">
        <v>30</v>
      </c>
      <c r="S43" s="812" t="s">
        <v>162</v>
      </c>
      <c r="T43" s="849" t="s">
        <v>29</v>
      </c>
      <c r="U43" s="258" t="s">
        <v>28</v>
      </c>
      <c r="V43" s="259">
        <v>22105.98</v>
      </c>
      <c r="W43" s="260" t="s">
        <v>178</v>
      </c>
      <c r="X43" s="261">
        <v>6324.22</v>
      </c>
      <c r="Y43" s="261">
        <v>7340.3</v>
      </c>
      <c r="Z43" s="261">
        <v>8441.46</v>
      </c>
      <c r="AA43" s="170"/>
      <c r="AB43" s="170"/>
      <c r="AC43" s="170"/>
      <c r="AD43" s="170"/>
    </row>
    <row r="44" spans="2:30" ht="38.25">
      <c r="B44" s="426"/>
      <c r="C44" s="763"/>
      <c r="D44" s="444"/>
      <c r="E44" s="424"/>
      <c r="F44" s="411"/>
      <c r="G44" s="411"/>
      <c r="H44" s="262" t="s">
        <v>115</v>
      </c>
      <c r="I44" s="263">
        <v>6324.22</v>
      </c>
      <c r="J44" s="260" t="s">
        <v>269</v>
      </c>
      <c r="K44" s="264">
        <v>30332</v>
      </c>
      <c r="L44" s="264">
        <v>33365</v>
      </c>
      <c r="M44" s="264">
        <v>36702</v>
      </c>
      <c r="O44" s="426"/>
      <c r="P44" s="523"/>
      <c r="Q44" s="444"/>
      <c r="R44" s="424"/>
      <c r="S44" s="813"/>
      <c r="T44" s="453"/>
      <c r="U44" s="262" t="s">
        <v>115</v>
      </c>
      <c r="V44" s="263">
        <v>6324.22</v>
      </c>
      <c r="W44" s="260" t="s">
        <v>269</v>
      </c>
      <c r="X44" s="264">
        <v>30332</v>
      </c>
      <c r="Y44" s="264">
        <v>33365</v>
      </c>
      <c r="Z44" s="264">
        <v>36702</v>
      </c>
      <c r="AA44" s="170"/>
      <c r="AB44" s="170"/>
      <c r="AC44" s="170"/>
      <c r="AD44" s="170"/>
    </row>
    <row r="45" spans="2:35" ht="25.5">
      <c r="B45" s="426"/>
      <c r="C45" s="763"/>
      <c r="D45" s="444"/>
      <c r="E45" s="424"/>
      <c r="F45" s="411"/>
      <c r="G45" s="411"/>
      <c r="H45" s="265" t="s">
        <v>116</v>
      </c>
      <c r="I45" s="266">
        <v>7340.3</v>
      </c>
      <c r="J45" s="260" t="s">
        <v>270</v>
      </c>
      <c r="K45" s="267">
        <v>0.21</v>
      </c>
      <c r="L45" s="267">
        <v>0.22</v>
      </c>
      <c r="M45" s="267">
        <v>0.23</v>
      </c>
      <c r="O45" s="426"/>
      <c r="P45" s="523"/>
      <c r="Q45" s="444"/>
      <c r="R45" s="424"/>
      <c r="S45" s="813"/>
      <c r="T45" s="453"/>
      <c r="U45" s="265" t="s">
        <v>116</v>
      </c>
      <c r="V45" s="266">
        <v>7340.3</v>
      </c>
      <c r="W45" s="260" t="s">
        <v>270</v>
      </c>
      <c r="X45" s="267">
        <v>0.21</v>
      </c>
      <c r="Y45" s="267">
        <v>0.22</v>
      </c>
      <c r="Z45" s="267">
        <v>0.23</v>
      </c>
      <c r="AA45" s="170"/>
      <c r="AB45" s="170"/>
      <c r="AC45" s="170"/>
      <c r="AD45" s="170"/>
      <c r="AG45" s="341"/>
      <c r="AH45" s="341"/>
      <c r="AI45" s="341"/>
    </row>
    <row r="46" spans="2:30" ht="26.25" thickBot="1">
      <c r="B46" s="426"/>
      <c r="C46" s="763"/>
      <c r="D46" s="445"/>
      <c r="E46" s="447"/>
      <c r="F46" s="412"/>
      <c r="G46" s="412"/>
      <c r="H46" s="268" t="s">
        <v>117</v>
      </c>
      <c r="I46" s="269">
        <v>8441.46</v>
      </c>
      <c r="J46" s="270" t="s">
        <v>271</v>
      </c>
      <c r="K46" s="271" t="s">
        <v>97</v>
      </c>
      <c r="L46" s="271" t="s">
        <v>97</v>
      </c>
      <c r="M46" s="271" t="s">
        <v>97</v>
      </c>
      <c r="O46" s="426"/>
      <c r="P46" s="523"/>
      <c r="Q46" s="445"/>
      <c r="R46" s="447"/>
      <c r="S46" s="814"/>
      <c r="T46" s="850"/>
      <c r="U46" s="268" t="s">
        <v>117</v>
      </c>
      <c r="V46" s="269">
        <v>8441.46</v>
      </c>
      <c r="W46" s="270" t="s">
        <v>271</v>
      </c>
      <c r="X46" s="271" t="s">
        <v>97</v>
      </c>
      <c r="Y46" s="271" t="s">
        <v>97</v>
      </c>
      <c r="Z46" s="271" t="s">
        <v>97</v>
      </c>
      <c r="AA46" s="170"/>
      <c r="AB46" s="170"/>
      <c r="AC46" s="170"/>
      <c r="AD46" s="170"/>
    </row>
    <row r="47" spans="2:30" ht="15" customHeight="1" thickTop="1">
      <c r="B47" s="426"/>
      <c r="C47" s="763"/>
      <c r="D47" s="773" t="s">
        <v>272</v>
      </c>
      <c r="E47" s="806" t="s">
        <v>30</v>
      </c>
      <c r="F47" s="808" t="s">
        <v>31</v>
      </c>
      <c r="G47" s="808" t="s">
        <v>29</v>
      </c>
      <c r="H47" s="258" t="s">
        <v>28</v>
      </c>
      <c r="I47" s="259">
        <v>30409.74</v>
      </c>
      <c r="J47" s="260" t="s">
        <v>178</v>
      </c>
      <c r="K47" s="261">
        <v>18425.24</v>
      </c>
      <c r="L47" s="261">
        <v>5837.7</v>
      </c>
      <c r="M47" s="261">
        <v>6146.8</v>
      </c>
      <c r="O47" s="426"/>
      <c r="P47" s="523"/>
      <c r="Q47" s="773" t="s">
        <v>272</v>
      </c>
      <c r="R47" s="806" t="s">
        <v>30</v>
      </c>
      <c r="S47" s="812" t="s">
        <v>162</v>
      </c>
      <c r="T47" s="849" t="s">
        <v>29</v>
      </c>
      <c r="U47" s="258" t="s">
        <v>28</v>
      </c>
      <c r="V47" s="259">
        <v>30409.74</v>
      </c>
      <c r="W47" s="260" t="s">
        <v>178</v>
      </c>
      <c r="X47" s="261">
        <v>18425.24</v>
      </c>
      <c r="Y47" s="261">
        <v>5837.7</v>
      </c>
      <c r="Z47" s="261">
        <v>6146.8</v>
      </c>
      <c r="AA47" s="170"/>
      <c r="AB47" s="170"/>
      <c r="AC47" s="170"/>
      <c r="AD47" s="170"/>
    </row>
    <row r="48" spans="2:30" ht="25.5">
      <c r="B48" s="426"/>
      <c r="C48" s="763"/>
      <c r="D48" s="444"/>
      <c r="E48" s="424"/>
      <c r="F48" s="411"/>
      <c r="G48" s="411"/>
      <c r="H48" s="262" t="s">
        <v>115</v>
      </c>
      <c r="I48" s="263">
        <v>18425.24</v>
      </c>
      <c r="J48" s="260" t="s">
        <v>273</v>
      </c>
      <c r="K48" s="272">
        <v>367</v>
      </c>
      <c r="L48" s="272">
        <v>110</v>
      </c>
      <c r="M48" s="272">
        <v>110</v>
      </c>
      <c r="O48" s="426"/>
      <c r="P48" s="523"/>
      <c r="Q48" s="444"/>
      <c r="R48" s="424"/>
      <c r="S48" s="813"/>
      <c r="T48" s="453"/>
      <c r="U48" s="262" t="s">
        <v>115</v>
      </c>
      <c r="V48" s="263">
        <v>18425.24</v>
      </c>
      <c r="W48" s="260" t="s">
        <v>273</v>
      </c>
      <c r="X48" s="272">
        <v>367</v>
      </c>
      <c r="Y48" s="272">
        <v>110</v>
      </c>
      <c r="Z48" s="272">
        <v>110</v>
      </c>
      <c r="AA48" s="170"/>
      <c r="AB48" s="170"/>
      <c r="AC48" s="170"/>
      <c r="AD48" s="170"/>
    </row>
    <row r="49" spans="2:35" ht="25.5">
      <c r="B49" s="426"/>
      <c r="C49" s="763"/>
      <c r="D49" s="444"/>
      <c r="E49" s="424"/>
      <c r="F49" s="411"/>
      <c r="G49" s="411"/>
      <c r="H49" s="265" t="s">
        <v>116</v>
      </c>
      <c r="I49" s="266">
        <v>5837.7</v>
      </c>
      <c r="J49" s="260" t="s">
        <v>32</v>
      </c>
      <c r="K49" s="267">
        <v>50.21</v>
      </c>
      <c r="L49" s="267">
        <v>53.07</v>
      </c>
      <c r="M49" s="267">
        <v>55.88</v>
      </c>
      <c r="O49" s="426"/>
      <c r="P49" s="523"/>
      <c r="Q49" s="444"/>
      <c r="R49" s="424"/>
      <c r="S49" s="813"/>
      <c r="T49" s="453"/>
      <c r="U49" s="265" t="s">
        <v>116</v>
      </c>
      <c r="V49" s="266">
        <v>5837.7</v>
      </c>
      <c r="W49" s="260" t="s">
        <v>32</v>
      </c>
      <c r="X49" s="267">
        <v>50.21</v>
      </c>
      <c r="Y49" s="267">
        <v>53.07</v>
      </c>
      <c r="Z49" s="267">
        <v>55.88</v>
      </c>
      <c r="AA49" s="170"/>
      <c r="AB49" s="170"/>
      <c r="AC49" s="170"/>
      <c r="AD49" s="170"/>
      <c r="AG49" s="341"/>
      <c r="AH49" s="341"/>
      <c r="AI49" s="341"/>
    </row>
    <row r="50" spans="2:30" ht="26.25" thickBot="1">
      <c r="B50" s="426"/>
      <c r="C50" s="763"/>
      <c r="D50" s="445"/>
      <c r="E50" s="447"/>
      <c r="F50" s="412"/>
      <c r="G50" s="412"/>
      <c r="H50" s="268" t="s">
        <v>117</v>
      </c>
      <c r="I50" s="269">
        <v>6146.8</v>
      </c>
      <c r="J50" s="270" t="s">
        <v>274</v>
      </c>
      <c r="K50" s="271">
        <v>0.85</v>
      </c>
      <c r="L50" s="271">
        <v>0.9</v>
      </c>
      <c r="M50" s="271">
        <v>0.95</v>
      </c>
      <c r="O50" s="426"/>
      <c r="P50" s="523"/>
      <c r="Q50" s="445"/>
      <c r="R50" s="447"/>
      <c r="S50" s="814"/>
      <c r="T50" s="850"/>
      <c r="U50" s="268" t="s">
        <v>117</v>
      </c>
      <c r="V50" s="269">
        <v>6146.8</v>
      </c>
      <c r="W50" s="270" t="s">
        <v>274</v>
      </c>
      <c r="X50" s="271">
        <v>0.85</v>
      </c>
      <c r="Y50" s="271">
        <v>0.9</v>
      </c>
      <c r="Z50" s="271">
        <v>0.95</v>
      </c>
      <c r="AA50" s="170"/>
      <c r="AB50" s="170"/>
      <c r="AC50" s="170"/>
      <c r="AD50" s="170"/>
    </row>
    <row r="51" spans="2:30" ht="15" customHeight="1" thickTop="1">
      <c r="B51" s="426"/>
      <c r="C51" s="763"/>
      <c r="D51" s="773" t="s">
        <v>275</v>
      </c>
      <c r="E51" s="806" t="s">
        <v>30</v>
      </c>
      <c r="F51" s="808" t="s">
        <v>31</v>
      </c>
      <c r="G51" s="808" t="s">
        <v>29</v>
      </c>
      <c r="H51" s="258" t="s">
        <v>28</v>
      </c>
      <c r="I51" s="259">
        <v>66881.34</v>
      </c>
      <c r="J51" s="260" t="s">
        <v>178</v>
      </c>
      <c r="K51" s="273">
        <v>16961.77</v>
      </c>
      <c r="L51" s="273">
        <v>22151.03</v>
      </c>
      <c r="M51" s="273">
        <v>27768.54</v>
      </c>
      <c r="O51" s="426"/>
      <c r="P51" s="523"/>
      <c r="Q51" s="773" t="s">
        <v>275</v>
      </c>
      <c r="R51" s="806" t="s">
        <v>30</v>
      </c>
      <c r="S51" s="812" t="s">
        <v>162</v>
      </c>
      <c r="T51" s="849" t="s">
        <v>29</v>
      </c>
      <c r="U51" s="258" t="s">
        <v>28</v>
      </c>
      <c r="V51" s="259">
        <v>66881.34</v>
      </c>
      <c r="W51" s="260" t="s">
        <v>178</v>
      </c>
      <c r="X51" s="273">
        <v>16961.77</v>
      </c>
      <c r="Y51" s="273">
        <v>22151.03</v>
      </c>
      <c r="Z51" s="273">
        <v>27768.54</v>
      </c>
      <c r="AA51" s="170"/>
      <c r="AB51" s="170"/>
      <c r="AC51" s="170"/>
      <c r="AD51" s="170"/>
    </row>
    <row r="52" spans="2:30" ht="25.5">
      <c r="B52" s="426"/>
      <c r="C52" s="763"/>
      <c r="D52" s="444"/>
      <c r="E52" s="424"/>
      <c r="F52" s="411"/>
      <c r="G52" s="411"/>
      <c r="H52" s="262" t="s">
        <v>115</v>
      </c>
      <c r="I52" s="263">
        <v>16961.77</v>
      </c>
      <c r="J52" s="260" t="s">
        <v>276</v>
      </c>
      <c r="K52" s="272">
        <v>467</v>
      </c>
      <c r="L52" s="272">
        <v>577</v>
      </c>
      <c r="M52" s="272">
        <v>687</v>
      </c>
      <c r="O52" s="426"/>
      <c r="P52" s="523"/>
      <c r="Q52" s="444"/>
      <c r="R52" s="424"/>
      <c r="S52" s="813"/>
      <c r="T52" s="453"/>
      <c r="U52" s="262" t="s">
        <v>115</v>
      </c>
      <c r="V52" s="263">
        <v>16961.77</v>
      </c>
      <c r="W52" s="260" t="s">
        <v>276</v>
      </c>
      <c r="X52" s="272">
        <v>467</v>
      </c>
      <c r="Y52" s="272">
        <v>577</v>
      </c>
      <c r="Z52" s="272">
        <v>687</v>
      </c>
      <c r="AA52" s="170"/>
      <c r="AB52" s="170"/>
      <c r="AC52" s="170"/>
      <c r="AD52" s="170"/>
    </row>
    <row r="53" spans="2:35" ht="25.5">
      <c r="B53" s="426"/>
      <c r="C53" s="763"/>
      <c r="D53" s="444"/>
      <c r="E53" s="424"/>
      <c r="F53" s="411"/>
      <c r="G53" s="411"/>
      <c r="H53" s="265" t="s">
        <v>116</v>
      </c>
      <c r="I53" s="266">
        <v>22151.03</v>
      </c>
      <c r="J53" s="260" t="s">
        <v>32</v>
      </c>
      <c r="K53" s="267">
        <v>36.32</v>
      </c>
      <c r="L53" s="267">
        <v>38.39</v>
      </c>
      <c r="M53" s="267">
        <v>40.42</v>
      </c>
      <c r="O53" s="426"/>
      <c r="P53" s="523"/>
      <c r="Q53" s="444"/>
      <c r="R53" s="424"/>
      <c r="S53" s="813"/>
      <c r="T53" s="453"/>
      <c r="U53" s="265" t="s">
        <v>116</v>
      </c>
      <c r="V53" s="266">
        <v>22151.03</v>
      </c>
      <c r="W53" s="260" t="s">
        <v>32</v>
      </c>
      <c r="X53" s="267">
        <v>36.32</v>
      </c>
      <c r="Y53" s="267">
        <v>38.39</v>
      </c>
      <c r="Z53" s="267">
        <v>40.42</v>
      </c>
      <c r="AA53" s="170"/>
      <c r="AB53" s="170"/>
      <c r="AC53" s="170"/>
      <c r="AD53" s="170"/>
      <c r="AG53" s="341"/>
      <c r="AH53" s="341"/>
      <c r="AI53" s="341"/>
    </row>
    <row r="54" spans="2:30" ht="26.25" thickBot="1">
      <c r="B54" s="426"/>
      <c r="C54" s="763"/>
      <c r="D54" s="445"/>
      <c r="E54" s="447"/>
      <c r="F54" s="412"/>
      <c r="G54" s="412"/>
      <c r="H54" s="268" t="s">
        <v>117</v>
      </c>
      <c r="I54" s="269">
        <v>27768.54</v>
      </c>
      <c r="J54" s="270" t="s">
        <v>274</v>
      </c>
      <c r="K54" s="271">
        <v>0.85</v>
      </c>
      <c r="L54" s="271">
        <v>0.9</v>
      </c>
      <c r="M54" s="271">
        <v>0.95</v>
      </c>
      <c r="O54" s="426"/>
      <c r="P54" s="523"/>
      <c r="Q54" s="445"/>
      <c r="R54" s="447"/>
      <c r="S54" s="814"/>
      <c r="T54" s="850"/>
      <c r="U54" s="268" t="s">
        <v>117</v>
      </c>
      <c r="V54" s="269">
        <v>27768.54</v>
      </c>
      <c r="W54" s="270" t="s">
        <v>274</v>
      </c>
      <c r="X54" s="271">
        <v>0.85</v>
      </c>
      <c r="Y54" s="271">
        <v>0.9</v>
      </c>
      <c r="Z54" s="271">
        <v>0.95</v>
      </c>
      <c r="AA54" s="170"/>
      <c r="AB54" s="170"/>
      <c r="AC54" s="170"/>
      <c r="AD54" s="170"/>
    </row>
    <row r="55" spans="2:30" ht="15" customHeight="1" thickTop="1">
      <c r="B55" s="426"/>
      <c r="C55" s="763"/>
      <c r="D55" s="773" t="s">
        <v>277</v>
      </c>
      <c r="E55" s="806" t="s">
        <v>30</v>
      </c>
      <c r="F55" s="808" t="s">
        <v>31</v>
      </c>
      <c r="G55" s="808" t="s">
        <v>29</v>
      </c>
      <c r="H55" s="258" t="s">
        <v>28</v>
      </c>
      <c r="I55" s="259">
        <v>2574.49</v>
      </c>
      <c r="J55" s="260" t="s">
        <v>178</v>
      </c>
      <c r="K55" s="273">
        <v>738.15</v>
      </c>
      <c r="L55" s="273">
        <v>852</v>
      </c>
      <c r="M55" s="273">
        <v>984.34</v>
      </c>
      <c r="O55" s="426"/>
      <c r="P55" s="523"/>
      <c r="Q55" s="773" t="s">
        <v>277</v>
      </c>
      <c r="R55" s="806" t="s">
        <v>30</v>
      </c>
      <c r="S55" s="812" t="s">
        <v>162</v>
      </c>
      <c r="T55" s="849" t="s">
        <v>29</v>
      </c>
      <c r="U55" s="258" t="s">
        <v>28</v>
      </c>
      <c r="V55" s="259">
        <v>2574.49</v>
      </c>
      <c r="W55" s="260" t="s">
        <v>178</v>
      </c>
      <c r="X55" s="273">
        <v>738.15</v>
      </c>
      <c r="Y55" s="273">
        <v>852</v>
      </c>
      <c r="Z55" s="273">
        <v>984.34</v>
      </c>
      <c r="AA55" s="170"/>
      <c r="AB55" s="170"/>
      <c r="AC55" s="170"/>
      <c r="AD55" s="170"/>
    </row>
    <row r="56" spans="2:30" ht="25.5">
      <c r="B56" s="426"/>
      <c r="C56" s="763"/>
      <c r="D56" s="444"/>
      <c r="E56" s="424"/>
      <c r="F56" s="411"/>
      <c r="G56" s="411"/>
      <c r="H56" s="262" t="s">
        <v>115</v>
      </c>
      <c r="I56" s="263">
        <v>738.15</v>
      </c>
      <c r="J56" s="260" t="s">
        <v>278</v>
      </c>
      <c r="K56" s="272">
        <v>1036</v>
      </c>
      <c r="L56" s="272">
        <v>1136</v>
      </c>
      <c r="M56" s="272">
        <v>1246</v>
      </c>
      <c r="O56" s="426"/>
      <c r="P56" s="523"/>
      <c r="Q56" s="444"/>
      <c r="R56" s="424"/>
      <c r="S56" s="813"/>
      <c r="T56" s="453"/>
      <c r="U56" s="262" t="s">
        <v>115</v>
      </c>
      <c r="V56" s="263">
        <v>738.15</v>
      </c>
      <c r="W56" s="260" t="s">
        <v>278</v>
      </c>
      <c r="X56" s="272">
        <v>1036</v>
      </c>
      <c r="Y56" s="272">
        <v>1136</v>
      </c>
      <c r="Z56" s="272">
        <v>1246</v>
      </c>
      <c r="AA56" s="170"/>
      <c r="AB56" s="170"/>
      <c r="AC56" s="170"/>
      <c r="AD56" s="170"/>
    </row>
    <row r="57" spans="2:35" ht="25.5">
      <c r="B57" s="426"/>
      <c r="C57" s="763"/>
      <c r="D57" s="444"/>
      <c r="E57" s="424"/>
      <c r="F57" s="411"/>
      <c r="G57" s="411"/>
      <c r="H57" s="265" t="s">
        <v>116</v>
      </c>
      <c r="I57" s="266">
        <v>852</v>
      </c>
      <c r="J57" s="260" t="s">
        <v>32</v>
      </c>
      <c r="K57" s="267">
        <v>0.71</v>
      </c>
      <c r="L57" s="267">
        <v>0.75</v>
      </c>
      <c r="M57" s="267">
        <v>0.79</v>
      </c>
      <c r="O57" s="426"/>
      <c r="P57" s="523"/>
      <c r="Q57" s="444"/>
      <c r="R57" s="424"/>
      <c r="S57" s="813"/>
      <c r="T57" s="453"/>
      <c r="U57" s="265" t="s">
        <v>116</v>
      </c>
      <c r="V57" s="266">
        <v>852</v>
      </c>
      <c r="W57" s="260" t="s">
        <v>32</v>
      </c>
      <c r="X57" s="267">
        <v>0.71</v>
      </c>
      <c r="Y57" s="267">
        <v>0.75</v>
      </c>
      <c r="Z57" s="267">
        <v>0.79</v>
      </c>
      <c r="AA57" s="170"/>
      <c r="AB57" s="170"/>
      <c r="AC57" s="170"/>
      <c r="AD57" s="170"/>
      <c r="AG57" s="341"/>
      <c r="AH57" s="341"/>
      <c r="AI57" s="341"/>
    </row>
    <row r="58" spans="2:30" ht="26.25" thickBot="1">
      <c r="B58" s="426"/>
      <c r="C58" s="763"/>
      <c r="D58" s="445"/>
      <c r="E58" s="447"/>
      <c r="F58" s="412"/>
      <c r="G58" s="412"/>
      <c r="H58" s="268" t="s">
        <v>117</v>
      </c>
      <c r="I58" s="269">
        <v>984.34</v>
      </c>
      <c r="J58" s="270" t="s">
        <v>274</v>
      </c>
      <c r="K58" s="271">
        <v>0.85</v>
      </c>
      <c r="L58" s="271">
        <v>0.9</v>
      </c>
      <c r="M58" s="271">
        <v>0.95</v>
      </c>
      <c r="O58" s="426"/>
      <c r="P58" s="523"/>
      <c r="Q58" s="445"/>
      <c r="R58" s="447"/>
      <c r="S58" s="814"/>
      <c r="T58" s="850"/>
      <c r="U58" s="268" t="s">
        <v>117</v>
      </c>
      <c r="V58" s="269">
        <v>984.34</v>
      </c>
      <c r="W58" s="270" t="s">
        <v>274</v>
      </c>
      <c r="X58" s="271">
        <v>0.85</v>
      </c>
      <c r="Y58" s="271">
        <v>0.9</v>
      </c>
      <c r="Z58" s="271">
        <v>0.95</v>
      </c>
      <c r="AA58" s="170"/>
      <c r="AB58" s="170"/>
      <c r="AC58" s="170"/>
      <c r="AD58" s="170"/>
    </row>
    <row r="59" spans="2:30" ht="16.5" customHeight="1" thickBot="1" thickTop="1">
      <c r="B59" s="426"/>
      <c r="C59" s="763"/>
      <c r="D59" s="738" t="s">
        <v>127</v>
      </c>
      <c r="E59" s="739"/>
      <c r="F59" s="739"/>
      <c r="G59" s="739"/>
      <c r="H59" s="739"/>
      <c r="I59" s="739"/>
      <c r="J59" s="739"/>
      <c r="K59" s="739"/>
      <c r="L59" s="739"/>
      <c r="M59" s="740"/>
      <c r="O59" s="426"/>
      <c r="P59" s="523"/>
      <c r="Q59" s="738" t="s">
        <v>127</v>
      </c>
      <c r="R59" s="739"/>
      <c r="S59" s="739"/>
      <c r="T59" s="739"/>
      <c r="U59" s="739"/>
      <c r="V59" s="739"/>
      <c r="W59" s="739"/>
      <c r="X59" s="739"/>
      <c r="Y59" s="739"/>
      <c r="Z59" s="740"/>
      <c r="AA59" s="170">
        <f t="shared" si="0"/>
        <v>0</v>
      </c>
      <c r="AB59" s="170">
        <f t="shared" si="1"/>
        <v>0</v>
      </c>
      <c r="AC59" s="170">
        <f t="shared" si="2"/>
        <v>0</v>
      </c>
      <c r="AD59" s="170">
        <f t="shared" si="3"/>
        <v>0</v>
      </c>
    </row>
    <row r="60" spans="2:30" ht="25.5" customHeight="1" thickTop="1">
      <c r="B60" s="426"/>
      <c r="C60" s="763"/>
      <c r="D60" s="797"/>
      <c r="E60" s="798"/>
      <c r="F60" s="798"/>
      <c r="G60" s="798"/>
      <c r="H60" s="798"/>
      <c r="I60" s="798"/>
      <c r="J60" s="798"/>
      <c r="K60" s="798"/>
      <c r="L60" s="798"/>
      <c r="M60" s="799"/>
      <c r="O60" s="426"/>
      <c r="P60" s="523"/>
      <c r="Q60" s="807" t="s">
        <v>192</v>
      </c>
      <c r="R60" s="806" t="s">
        <v>172</v>
      </c>
      <c r="S60" s="833" t="s">
        <v>12</v>
      </c>
      <c r="T60" s="834" t="s">
        <v>29</v>
      </c>
      <c r="U60" s="96" t="s">
        <v>28</v>
      </c>
      <c r="V60" s="97">
        <v>31596.83</v>
      </c>
      <c r="W60" s="216" t="s">
        <v>178</v>
      </c>
      <c r="X60" s="217"/>
      <c r="Y60" s="217">
        <v>15118.1</v>
      </c>
      <c r="Z60" s="217">
        <v>16478.73</v>
      </c>
      <c r="AA60" s="171">
        <f t="shared" si="0"/>
        <v>15118.1</v>
      </c>
      <c r="AB60" s="171">
        <f t="shared" si="1"/>
        <v>16478.73</v>
      </c>
      <c r="AC60" s="171">
        <f t="shared" si="2"/>
        <v>31596.83</v>
      </c>
      <c r="AD60" s="171">
        <f t="shared" si="3"/>
        <v>31596.83</v>
      </c>
    </row>
    <row r="61" spans="2:30" ht="24.75" customHeight="1">
      <c r="B61" s="426"/>
      <c r="C61" s="763"/>
      <c r="D61" s="800"/>
      <c r="E61" s="801"/>
      <c r="F61" s="801"/>
      <c r="G61" s="801"/>
      <c r="H61" s="801"/>
      <c r="I61" s="801"/>
      <c r="J61" s="801"/>
      <c r="K61" s="801"/>
      <c r="L61" s="801"/>
      <c r="M61" s="802"/>
      <c r="O61" s="426"/>
      <c r="P61" s="523"/>
      <c r="Q61" s="587"/>
      <c r="R61" s="424"/>
      <c r="S61" s="687"/>
      <c r="T61" s="690"/>
      <c r="U61" s="98"/>
      <c r="V61" s="99"/>
      <c r="W61" s="216" t="s">
        <v>191</v>
      </c>
      <c r="X61" s="218"/>
      <c r="Y61" s="218">
        <v>635</v>
      </c>
      <c r="Z61" s="218">
        <v>635</v>
      </c>
      <c r="AA61" s="170">
        <f t="shared" si="0"/>
        <v>635</v>
      </c>
      <c r="AB61" s="170">
        <f t="shared" si="1"/>
        <v>635</v>
      </c>
      <c r="AC61" s="170">
        <f t="shared" si="2"/>
        <v>0</v>
      </c>
      <c r="AD61" s="170">
        <f t="shared" si="3"/>
        <v>1270</v>
      </c>
    </row>
    <row r="62" spans="2:35" ht="32.25" customHeight="1">
      <c r="B62" s="426"/>
      <c r="C62" s="763"/>
      <c r="D62" s="800"/>
      <c r="E62" s="801"/>
      <c r="F62" s="801"/>
      <c r="G62" s="801"/>
      <c r="H62" s="801"/>
      <c r="I62" s="801"/>
      <c r="J62" s="801"/>
      <c r="K62" s="801"/>
      <c r="L62" s="801"/>
      <c r="M62" s="802"/>
      <c r="O62" s="426"/>
      <c r="P62" s="523"/>
      <c r="Q62" s="587"/>
      <c r="R62" s="424"/>
      <c r="S62" s="687"/>
      <c r="T62" s="690"/>
      <c r="U62" s="96" t="s">
        <v>116</v>
      </c>
      <c r="V62" s="97">
        <v>15118.1</v>
      </c>
      <c r="W62" s="216" t="s">
        <v>49</v>
      </c>
      <c r="X62" s="218"/>
      <c r="Y62" s="218">
        <v>23.81</v>
      </c>
      <c r="Z62" s="218">
        <v>25.95</v>
      </c>
      <c r="AA62" s="170">
        <f t="shared" si="0"/>
        <v>23.81</v>
      </c>
      <c r="AB62" s="170">
        <f t="shared" si="1"/>
        <v>25.95</v>
      </c>
      <c r="AC62" s="170">
        <f t="shared" si="2"/>
        <v>15118.1</v>
      </c>
      <c r="AD62" s="170">
        <f t="shared" si="3"/>
        <v>49.76</v>
      </c>
      <c r="AG62" s="341"/>
      <c r="AH62" s="341"/>
      <c r="AI62" s="341"/>
    </row>
    <row r="63" spans="2:30" ht="42" customHeight="1" thickBot="1">
      <c r="B63" s="426"/>
      <c r="C63" s="763"/>
      <c r="D63" s="803"/>
      <c r="E63" s="804"/>
      <c r="F63" s="804"/>
      <c r="G63" s="804"/>
      <c r="H63" s="804"/>
      <c r="I63" s="804"/>
      <c r="J63" s="804"/>
      <c r="K63" s="804"/>
      <c r="L63" s="804"/>
      <c r="M63" s="805"/>
      <c r="O63" s="426"/>
      <c r="P63" s="523"/>
      <c r="Q63" s="588"/>
      <c r="R63" s="447"/>
      <c r="S63" s="688"/>
      <c r="T63" s="691"/>
      <c r="U63" s="100" t="s">
        <v>117</v>
      </c>
      <c r="V63" s="101">
        <v>16478.73</v>
      </c>
      <c r="W63" s="219" t="s">
        <v>198</v>
      </c>
      <c r="X63" s="220"/>
      <c r="Y63" s="337">
        <v>1</v>
      </c>
      <c r="Z63" s="337">
        <v>1</v>
      </c>
      <c r="AA63" s="170">
        <f t="shared" si="0"/>
        <v>1</v>
      </c>
      <c r="AB63" s="170">
        <f t="shared" si="1"/>
        <v>1</v>
      </c>
      <c r="AC63" s="170">
        <f t="shared" si="2"/>
        <v>16478.73</v>
      </c>
      <c r="AD63" s="170">
        <f t="shared" si="3"/>
        <v>2</v>
      </c>
    </row>
    <row r="64" spans="2:30" ht="15" customHeight="1" thickTop="1">
      <c r="B64" s="426"/>
      <c r="C64" s="763"/>
      <c r="D64" s="714" t="s">
        <v>128</v>
      </c>
      <c r="E64" s="715"/>
      <c r="F64" s="715"/>
      <c r="G64" s="715"/>
      <c r="H64" s="715"/>
      <c r="I64" s="715"/>
      <c r="J64" s="715"/>
      <c r="K64" s="715"/>
      <c r="L64" s="715"/>
      <c r="M64" s="716"/>
      <c r="O64" s="426"/>
      <c r="P64" s="523"/>
      <c r="Q64" s="27" t="s">
        <v>128</v>
      </c>
      <c r="R64" s="26"/>
      <c r="S64" s="63"/>
      <c r="T64" s="345"/>
      <c r="U64" s="63"/>
      <c r="V64" s="64"/>
      <c r="W64" s="70"/>
      <c r="X64" s="192"/>
      <c r="Y64" s="192"/>
      <c r="Z64" s="193"/>
      <c r="AA64" s="170">
        <f t="shared" si="0"/>
        <v>0</v>
      </c>
      <c r="AB64" s="170">
        <f t="shared" si="1"/>
        <v>0</v>
      </c>
      <c r="AC64" s="170">
        <f t="shared" si="2"/>
        <v>0</v>
      </c>
      <c r="AD64" s="170">
        <f t="shared" si="3"/>
        <v>0</v>
      </c>
    </row>
    <row r="65" spans="2:30" ht="15.75" customHeight="1">
      <c r="B65" s="426"/>
      <c r="C65" s="763"/>
      <c r="D65" s="464" t="s">
        <v>129</v>
      </c>
      <c r="E65" s="454" t="s">
        <v>52</v>
      </c>
      <c r="F65" s="454" t="s">
        <v>13</v>
      </c>
      <c r="G65" s="571"/>
      <c r="H65" s="7" t="s">
        <v>28</v>
      </c>
      <c r="I65" s="9">
        <v>1120015.1800000002</v>
      </c>
      <c r="J65" s="464" t="s">
        <v>178</v>
      </c>
      <c r="K65" s="461">
        <v>353315.18</v>
      </c>
      <c r="L65" s="461">
        <v>373450</v>
      </c>
      <c r="M65" s="461">
        <v>393250</v>
      </c>
      <c r="O65" s="426"/>
      <c r="P65" s="523"/>
      <c r="Q65" s="464" t="s">
        <v>129</v>
      </c>
      <c r="R65" s="454" t="s">
        <v>52</v>
      </c>
      <c r="S65" s="454" t="s">
        <v>13</v>
      </c>
      <c r="T65" s="542"/>
      <c r="U65" s="7" t="s">
        <v>28</v>
      </c>
      <c r="V65" s="85">
        <v>1070015.18</v>
      </c>
      <c r="W65" s="534" t="s">
        <v>178</v>
      </c>
      <c r="X65" s="537">
        <v>353315.18</v>
      </c>
      <c r="Y65" s="529">
        <v>323450</v>
      </c>
      <c r="Z65" s="537">
        <v>393250</v>
      </c>
      <c r="AA65" s="171">
        <f t="shared" si="0"/>
        <v>-50000</v>
      </c>
      <c r="AB65" s="171">
        <f t="shared" si="1"/>
        <v>0</v>
      </c>
      <c r="AC65" s="171">
        <f t="shared" si="2"/>
        <v>-50000.00000000023</v>
      </c>
      <c r="AD65" s="171">
        <f t="shared" si="3"/>
        <v>-50000</v>
      </c>
    </row>
    <row r="66" spans="2:30" ht="13.5" customHeight="1">
      <c r="B66" s="426"/>
      <c r="C66" s="763"/>
      <c r="D66" s="465"/>
      <c r="E66" s="455"/>
      <c r="F66" s="455"/>
      <c r="G66" s="572"/>
      <c r="H66" s="8" t="s">
        <v>115</v>
      </c>
      <c r="I66" s="12">
        <v>353315.18</v>
      </c>
      <c r="J66" s="465"/>
      <c r="K66" s="462"/>
      <c r="L66" s="462"/>
      <c r="M66" s="462"/>
      <c r="O66" s="426"/>
      <c r="P66" s="523"/>
      <c r="Q66" s="465"/>
      <c r="R66" s="455"/>
      <c r="S66" s="455"/>
      <c r="T66" s="543"/>
      <c r="U66" s="8" t="s">
        <v>115</v>
      </c>
      <c r="V66" s="12">
        <v>353315.18</v>
      </c>
      <c r="W66" s="535"/>
      <c r="X66" s="538"/>
      <c r="Y66" s="530"/>
      <c r="Z66" s="538"/>
      <c r="AA66" s="170">
        <f t="shared" si="0"/>
        <v>0</v>
      </c>
      <c r="AB66" s="170">
        <f t="shared" si="1"/>
        <v>0</v>
      </c>
      <c r="AC66" s="170">
        <f t="shared" si="2"/>
        <v>0</v>
      </c>
      <c r="AD66" s="170">
        <f t="shared" si="3"/>
        <v>0</v>
      </c>
    </row>
    <row r="67" spans="2:30" ht="13.5" customHeight="1">
      <c r="B67" s="426"/>
      <c r="C67" s="763"/>
      <c r="D67" s="465"/>
      <c r="E67" s="455"/>
      <c r="F67" s="455"/>
      <c r="G67" s="572"/>
      <c r="H67" s="7" t="s">
        <v>116</v>
      </c>
      <c r="I67" s="9">
        <v>373450</v>
      </c>
      <c r="J67" s="564"/>
      <c r="K67" s="463"/>
      <c r="L67" s="463"/>
      <c r="M67" s="463"/>
      <c r="O67" s="426"/>
      <c r="P67" s="523"/>
      <c r="Q67" s="465"/>
      <c r="R67" s="455"/>
      <c r="S67" s="455"/>
      <c r="T67" s="543"/>
      <c r="U67" s="7" t="s">
        <v>116</v>
      </c>
      <c r="V67" s="85">
        <v>323450</v>
      </c>
      <c r="W67" s="540"/>
      <c r="X67" s="541"/>
      <c r="Y67" s="531"/>
      <c r="Z67" s="541"/>
      <c r="AA67" s="170">
        <f t="shared" si="0"/>
        <v>0</v>
      </c>
      <c r="AB67" s="170">
        <f t="shared" si="1"/>
        <v>0</v>
      </c>
      <c r="AC67" s="170">
        <f t="shared" si="2"/>
        <v>-50000</v>
      </c>
      <c r="AD67" s="170">
        <f t="shared" si="3"/>
        <v>0</v>
      </c>
    </row>
    <row r="68" spans="2:30" ht="14.25" customHeight="1">
      <c r="B68" s="426"/>
      <c r="C68" s="763"/>
      <c r="D68" s="465"/>
      <c r="E68" s="455"/>
      <c r="F68" s="455"/>
      <c r="G68" s="572"/>
      <c r="H68" s="8" t="s">
        <v>117</v>
      </c>
      <c r="I68" s="12">
        <v>393250</v>
      </c>
      <c r="J68" s="464" t="s">
        <v>53</v>
      </c>
      <c r="K68" s="574">
        <v>5500</v>
      </c>
      <c r="L68" s="574">
        <v>5500</v>
      </c>
      <c r="M68" s="574">
        <v>5500</v>
      </c>
      <c r="O68" s="426"/>
      <c r="P68" s="523"/>
      <c r="Q68" s="465"/>
      <c r="R68" s="455"/>
      <c r="S68" s="455"/>
      <c r="T68" s="543"/>
      <c r="U68" s="8" t="s">
        <v>117</v>
      </c>
      <c r="V68" s="12">
        <v>393250</v>
      </c>
      <c r="W68" s="534" t="s">
        <v>53</v>
      </c>
      <c r="X68" s="537">
        <v>5500</v>
      </c>
      <c r="Y68" s="537">
        <v>5500</v>
      </c>
      <c r="Z68" s="537">
        <v>5500</v>
      </c>
      <c r="AA68" s="170">
        <f t="shared" si="0"/>
        <v>0</v>
      </c>
      <c r="AB68" s="170">
        <f t="shared" si="1"/>
        <v>0</v>
      </c>
      <c r="AC68" s="170">
        <f t="shared" si="2"/>
        <v>0</v>
      </c>
      <c r="AD68" s="170">
        <f t="shared" si="3"/>
        <v>0</v>
      </c>
    </row>
    <row r="69" spans="2:30" ht="14.25" customHeight="1">
      <c r="B69" s="426"/>
      <c r="C69" s="763"/>
      <c r="D69" s="465"/>
      <c r="E69" s="455"/>
      <c r="F69" s="455"/>
      <c r="G69" s="455" t="s">
        <v>87</v>
      </c>
      <c r="H69" s="7" t="s">
        <v>28</v>
      </c>
      <c r="I69" s="9">
        <v>360662.87</v>
      </c>
      <c r="J69" s="465"/>
      <c r="K69" s="575"/>
      <c r="L69" s="575"/>
      <c r="M69" s="575"/>
      <c r="O69" s="426"/>
      <c r="P69" s="523"/>
      <c r="Q69" s="465"/>
      <c r="R69" s="455"/>
      <c r="S69" s="455"/>
      <c r="T69" s="532" t="s">
        <v>87</v>
      </c>
      <c r="U69" s="7" t="s">
        <v>28</v>
      </c>
      <c r="V69" s="9">
        <v>360662.87</v>
      </c>
      <c r="W69" s="535"/>
      <c r="X69" s="538"/>
      <c r="Y69" s="538"/>
      <c r="Z69" s="538"/>
      <c r="AA69" s="170">
        <f t="shared" si="0"/>
        <v>0</v>
      </c>
      <c r="AB69" s="170">
        <f t="shared" si="1"/>
        <v>0</v>
      </c>
      <c r="AC69" s="170">
        <f t="shared" si="2"/>
        <v>0</v>
      </c>
      <c r="AD69" s="170">
        <f t="shared" si="3"/>
        <v>0</v>
      </c>
    </row>
    <row r="70" spans="2:30" ht="14.25" customHeight="1">
      <c r="B70" s="426"/>
      <c r="C70" s="763"/>
      <c r="D70" s="465"/>
      <c r="E70" s="455"/>
      <c r="F70" s="455"/>
      <c r="G70" s="455"/>
      <c r="H70" s="8" t="s">
        <v>115</v>
      </c>
      <c r="I70" s="12">
        <v>114405.35</v>
      </c>
      <c r="J70" s="564"/>
      <c r="K70" s="576"/>
      <c r="L70" s="576"/>
      <c r="M70" s="576"/>
      <c r="O70" s="426"/>
      <c r="P70" s="523"/>
      <c r="Q70" s="465"/>
      <c r="R70" s="455"/>
      <c r="S70" s="455"/>
      <c r="T70" s="532"/>
      <c r="U70" s="8" t="s">
        <v>115</v>
      </c>
      <c r="V70" s="12">
        <v>114405.35</v>
      </c>
      <c r="W70" s="540"/>
      <c r="X70" s="541"/>
      <c r="Y70" s="541"/>
      <c r="Z70" s="541"/>
      <c r="AA70" s="170">
        <f t="shared" si="0"/>
        <v>0</v>
      </c>
      <c r="AB70" s="170">
        <f t="shared" si="1"/>
        <v>0</v>
      </c>
      <c r="AC70" s="170">
        <f t="shared" si="2"/>
        <v>0</v>
      </c>
      <c r="AD70" s="170">
        <f t="shared" si="3"/>
        <v>0</v>
      </c>
    </row>
    <row r="71" spans="2:30" ht="14.25" customHeight="1">
      <c r="B71" s="426"/>
      <c r="C71" s="763"/>
      <c r="D71" s="465"/>
      <c r="E71" s="455"/>
      <c r="F71" s="455"/>
      <c r="G71" s="455"/>
      <c r="H71" s="7" t="s">
        <v>116</v>
      </c>
      <c r="I71" s="9">
        <v>120125.62</v>
      </c>
      <c r="J71" s="464" t="s">
        <v>54</v>
      </c>
      <c r="K71" s="461">
        <v>64.24</v>
      </c>
      <c r="L71" s="461">
        <v>67.9</v>
      </c>
      <c r="M71" s="461">
        <v>71.5</v>
      </c>
      <c r="O71" s="426"/>
      <c r="P71" s="523"/>
      <c r="Q71" s="465"/>
      <c r="R71" s="455"/>
      <c r="S71" s="455"/>
      <c r="T71" s="532"/>
      <c r="U71" s="7" t="s">
        <v>116</v>
      </c>
      <c r="V71" s="9">
        <v>120125.62</v>
      </c>
      <c r="W71" s="534" t="s">
        <v>54</v>
      </c>
      <c r="X71" s="537">
        <v>64.24</v>
      </c>
      <c r="Y71" s="529">
        <v>58.81</v>
      </c>
      <c r="Z71" s="537">
        <v>71.5</v>
      </c>
      <c r="AA71" s="170">
        <f t="shared" si="0"/>
        <v>-9.090000000000003</v>
      </c>
      <c r="AB71" s="170">
        <f t="shared" si="1"/>
        <v>0</v>
      </c>
      <c r="AC71" s="170">
        <f t="shared" si="2"/>
        <v>0</v>
      </c>
      <c r="AD71" s="170">
        <f t="shared" si="3"/>
        <v>-9.090000000000003</v>
      </c>
    </row>
    <row r="72" spans="2:30" ht="15.75" customHeight="1">
      <c r="B72" s="426"/>
      <c r="C72" s="763"/>
      <c r="D72" s="465"/>
      <c r="E72" s="455"/>
      <c r="F72" s="455"/>
      <c r="G72" s="455"/>
      <c r="H72" s="8" t="s">
        <v>117</v>
      </c>
      <c r="I72" s="12">
        <v>126131.9</v>
      </c>
      <c r="J72" s="465"/>
      <c r="K72" s="462"/>
      <c r="L72" s="462"/>
      <c r="M72" s="462"/>
      <c r="O72" s="426"/>
      <c r="P72" s="523"/>
      <c r="Q72" s="465"/>
      <c r="R72" s="455"/>
      <c r="S72" s="455"/>
      <c r="T72" s="532"/>
      <c r="U72" s="8" t="s">
        <v>117</v>
      </c>
      <c r="V72" s="12">
        <v>126131.9</v>
      </c>
      <c r="W72" s="535"/>
      <c r="X72" s="538"/>
      <c r="Y72" s="530"/>
      <c r="Z72" s="538"/>
      <c r="AA72" s="170">
        <f t="shared" si="0"/>
        <v>0</v>
      </c>
      <c r="AB72" s="170">
        <f t="shared" si="1"/>
        <v>0</v>
      </c>
      <c r="AC72" s="170">
        <f t="shared" si="2"/>
        <v>0</v>
      </c>
      <c r="AD72" s="170">
        <f t="shared" si="3"/>
        <v>0</v>
      </c>
    </row>
    <row r="73" spans="2:30" ht="12.75" customHeight="1">
      <c r="B73" s="426"/>
      <c r="C73" s="763"/>
      <c r="D73" s="465"/>
      <c r="E73" s="455"/>
      <c r="F73" s="455"/>
      <c r="G73" s="455" t="s">
        <v>29</v>
      </c>
      <c r="H73" s="7" t="s">
        <v>28</v>
      </c>
      <c r="I73" s="9">
        <v>759352.31</v>
      </c>
      <c r="J73" s="564"/>
      <c r="K73" s="463"/>
      <c r="L73" s="463"/>
      <c r="M73" s="463"/>
      <c r="O73" s="426"/>
      <c r="P73" s="523"/>
      <c r="Q73" s="465"/>
      <c r="R73" s="455"/>
      <c r="S73" s="455"/>
      <c r="T73" s="532" t="s">
        <v>29</v>
      </c>
      <c r="U73" s="7" t="s">
        <v>28</v>
      </c>
      <c r="V73" s="85">
        <v>709352.31</v>
      </c>
      <c r="W73" s="540"/>
      <c r="X73" s="541"/>
      <c r="Y73" s="531"/>
      <c r="Z73" s="541"/>
      <c r="AA73" s="170">
        <f t="shared" si="0"/>
        <v>0</v>
      </c>
      <c r="AB73" s="170">
        <f t="shared" si="1"/>
        <v>0</v>
      </c>
      <c r="AC73" s="170">
        <f t="shared" si="2"/>
        <v>-50000</v>
      </c>
      <c r="AD73" s="170">
        <f t="shared" si="3"/>
        <v>0</v>
      </c>
    </row>
    <row r="74" spans="2:30" ht="14.25" customHeight="1">
      <c r="B74" s="426"/>
      <c r="C74" s="763"/>
      <c r="D74" s="465"/>
      <c r="E74" s="455"/>
      <c r="F74" s="455"/>
      <c r="G74" s="455"/>
      <c r="H74" s="8" t="s">
        <v>115</v>
      </c>
      <c r="I74" s="12">
        <v>238909.83</v>
      </c>
      <c r="J74" s="464" t="s">
        <v>106</v>
      </c>
      <c r="K74" s="512" t="s">
        <v>96</v>
      </c>
      <c r="L74" s="512" t="s">
        <v>110</v>
      </c>
      <c r="M74" s="512" t="s">
        <v>97</v>
      </c>
      <c r="O74" s="426"/>
      <c r="P74" s="523"/>
      <c r="Q74" s="465"/>
      <c r="R74" s="455"/>
      <c r="S74" s="455"/>
      <c r="T74" s="532"/>
      <c r="U74" s="8" t="s">
        <v>115</v>
      </c>
      <c r="V74" s="12">
        <v>238909.83</v>
      </c>
      <c r="W74" s="534" t="s">
        <v>106</v>
      </c>
      <c r="X74" s="537" t="s">
        <v>96</v>
      </c>
      <c r="Y74" s="537" t="s">
        <v>110</v>
      </c>
      <c r="Z74" s="537" t="s">
        <v>97</v>
      </c>
      <c r="AA74" s="170" t="e">
        <f t="shared" si="0"/>
        <v>#VALUE!</v>
      </c>
      <c r="AB74" s="170" t="e">
        <f t="shared" si="1"/>
        <v>#VALUE!</v>
      </c>
      <c r="AC74" s="170">
        <f t="shared" si="2"/>
        <v>0</v>
      </c>
      <c r="AD74" s="170" t="e">
        <f t="shared" si="3"/>
        <v>#VALUE!</v>
      </c>
    </row>
    <row r="75" spans="2:30" ht="12.75" customHeight="1">
      <c r="B75" s="426"/>
      <c r="C75" s="763"/>
      <c r="D75" s="465"/>
      <c r="E75" s="455"/>
      <c r="F75" s="455"/>
      <c r="G75" s="455"/>
      <c r="H75" s="7" t="s">
        <v>116</v>
      </c>
      <c r="I75" s="9">
        <v>253324.38</v>
      </c>
      <c r="J75" s="465"/>
      <c r="K75" s="513"/>
      <c r="L75" s="513"/>
      <c r="M75" s="513"/>
      <c r="O75" s="426"/>
      <c r="P75" s="523"/>
      <c r="Q75" s="465"/>
      <c r="R75" s="455"/>
      <c r="S75" s="455"/>
      <c r="T75" s="532"/>
      <c r="U75" s="7" t="s">
        <v>116</v>
      </c>
      <c r="V75" s="85">
        <v>203324.38</v>
      </c>
      <c r="W75" s="535"/>
      <c r="X75" s="538"/>
      <c r="Y75" s="538"/>
      <c r="Z75" s="538"/>
      <c r="AA75" s="170">
        <f t="shared" si="0"/>
        <v>0</v>
      </c>
      <c r="AB75" s="170">
        <f t="shared" si="1"/>
        <v>0</v>
      </c>
      <c r="AC75" s="170">
        <f t="shared" si="2"/>
        <v>-50000</v>
      </c>
      <c r="AD75" s="170">
        <f t="shared" si="3"/>
        <v>0</v>
      </c>
    </row>
    <row r="76" spans="2:30" ht="21" customHeight="1" thickBot="1">
      <c r="B76" s="426"/>
      <c r="C76" s="763"/>
      <c r="D76" s="466"/>
      <c r="E76" s="456"/>
      <c r="F76" s="456"/>
      <c r="G76" s="456"/>
      <c r="H76" s="54" t="s">
        <v>117</v>
      </c>
      <c r="I76" s="20">
        <v>267118.1</v>
      </c>
      <c r="J76" s="466"/>
      <c r="K76" s="514"/>
      <c r="L76" s="514"/>
      <c r="M76" s="514"/>
      <c r="O76" s="426"/>
      <c r="P76" s="523"/>
      <c r="Q76" s="466"/>
      <c r="R76" s="456"/>
      <c r="S76" s="456"/>
      <c r="T76" s="533"/>
      <c r="U76" s="54" t="s">
        <v>117</v>
      </c>
      <c r="V76" s="20">
        <v>267118.1</v>
      </c>
      <c r="W76" s="536"/>
      <c r="X76" s="539"/>
      <c r="Y76" s="539"/>
      <c r="Z76" s="539"/>
      <c r="AA76" s="170">
        <f t="shared" si="0"/>
        <v>0</v>
      </c>
      <c r="AB76" s="170">
        <f t="shared" si="1"/>
        <v>0</v>
      </c>
      <c r="AC76" s="170">
        <f t="shared" si="2"/>
        <v>0</v>
      </c>
      <c r="AD76" s="170">
        <f t="shared" si="3"/>
        <v>0</v>
      </c>
    </row>
    <row r="77" spans="2:30" ht="15.75" customHeight="1" thickTop="1">
      <c r="B77" s="426"/>
      <c r="C77" s="763"/>
      <c r="D77" s="796" t="s">
        <v>130</v>
      </c>
      <c r="E77" s="731"/>
      <c r="F77" s="731"/>
      <c r="G77" s="731"/>
      <c r="H77" s="731"/>
      <c r="I77" s="731"/>
      <c r="J77" s="731"/>
      <c r="K77" s="731"/>
      <c r="L77" s="731"/>
      <c r="M77" s="732"/>
      <c r="O77" s="426"/>
      <c r="P77" s="523"/>
      <c r="Q77" s="731" t="s">
        <v>208</v>
      </c>
      <c r="R77" s="731"/>
      <c r="S77" s="731"/>
      <c r="T77" s="731"/>
      <c r="U77" s="731"/>
      <c r="V77" s="731"/>
      <c r="W77" s="731"/>
      <c r="X77" s="731"/>
      <c r="Y77" s="731"/>
      <c r="Z77" s="732"/>
      <c r="AA77" s="170">
        <f t="shared" si="0"/>
        <v>0</v>
      </c>
      <c r="AB77" s="170">
        <f t="shared" si="1"/>
        <v>0</v>
      </c>
      <c r="AC77" s="170">
        <f t="shared" si="2"/>
        <v>0</v>
      </c>
      <c r="AD77" s="170">
        <f t="shared" si="3"/>
        <v>0</v>
      </c>
    </row>
    <row r="78" spans="2:30" ht="45" customHeight="1">
      <c r="B78" s="426"/>
      <c r="C78" s="763"/>
      <c r="D78" s="464" t="s">
        <v>209</v>
      </c>
      <c r="E78" s="454" t="s">
        <v>30</v>
      </c>
      <c r="F78" s="454" t="s">
        <v>94</v>
      </c>
      <c r="G78" s="454" t="s">
        <v>29</v>
      </c>
      <c r="H78" s="7" t="s">
        <v>28</v>
      </c>
      <c r="I78" s="9">
        <v>58780</v>
      </c>
      <c r="J78" s="55" t="s">
        <v>178</v>
      </c>
      <c r="K78" s="33">
        <v>18540</v>
      </c>
      <c r="L78" s="33">
        <v>19600</v>
      </c>
      <c r="M78" s="33">
        <v>20640</v>
      </c>
      <c r="O78" s="426"/>
      <c r="P78" s="523"/>
      <c r="Q78" s="672" t="s">
        <v>201</v>
      </c>
      <c r="R78" s="454" t="s">
        <v>30</v>
      </c>
      <c r="S78" s="726" t="s">
        <v>162</v>
      </c>
      <c r="T78" s="674" t="s">
        <v>29</v>
      </c>
      <c r="U78" s="7" t="s">
        <v>28</v>
      </c>
      <c r="V78" s="9">
        <v>58780</v>
      </c>
      <c r="W78" s="203" t="s">
        <v>178</v>
      </c>
      <c r="X78" s="18">
        <v>18540</v>
      </c>
      <c r="Y78" s="18">
        <v>19600</v>
      </c>
      <c r="Z78" s="18">
        <v>20640</v>
      </c>
      <c r="AA78" s="171">
        <f t="shared" si="0"/>
        <v>0</v>
      </c>
      <c r="AB78" s="171">
        <f t="shared" si="1"/>
        <v>0</v>
      </c>
      <c r="AC78" s="171">
        <f t="shared" si="2"/>
        <v>0</v>
      </c>
      <c r="AD78" s="171">
        <f t="shared" si="3"/>
        <v>0</v>
      </c>
    </row>
    <row r="79" spans="2:30" ht="15">
      <c r="B79" s="426"/>
      <c r="C79" s="763"/>
      <c r="D79" s="465"/>
      <c r="E79" s="455"/>
      <c r="F79" s="455"/>
      <c r="G79" s="455"/>
      <c r="H79" s="8" t="s">
        <v>115</v>
      </c>
      <c r="I79" s="12">
        <v>18540</v>
      </c>
      <c r="J79" s="55" t="s">
        <v>60</v>
      </c>
      <c r="K79" s="32">
        <v>2000</v>
      </c>
      <c r="L79" s="32">
        <v>2000</v>
      </c>
      <c r="M79" s="32">
        <v>2000</v>
      </c>
      <c r="O79" s="426"/>
      <c r="P79" s="523"/>
      <c r="Q79" s="733"/>
      <c r="R79" s="455"/>
      <c r="S79" s="511"/>
      <c r="T79" s="532"/>
      <c r="U79" s="8" t="s">
        <v>115</v>
      </c>
      <c r="V79" s="12">
        <v>18540</v>
      </c>
      <c r="W79" s="203" t="s">
        <v>60</v>
      </c>
      <c r="X79" s="18">
        <v>2000</v>
      </c>
      <c r="Y79" s="18">
        <v>2000</v>
      </c>
      <c r="Z79" s="18">
        <v>2000</v>
      </c>
      <c r="AA79" s="170">
        <f t="shared" si="0"/>
        <v>0</v>
      </c>
      <c r="AB79" s="170">
        <f t="shared" si="1"/>
        <v>0</v>
      </c>
      <c r="AC79" s="170">
        <f t="shared" si="2"/>
        <v>0</v>
      </c>
      <c r="AD79" s="170">
        <f t="shared" si="3"/>
        <v>0</v>
      </c>
    </row>
    <row r="80" spans="2:30" ht="38.25">
      <c r="B80" s="426"/>
      <c r="C80" s="763"/>
      <c r="D80" s="465"/>
      <c r="E80" s="455"/>
      <c r="F80" s="455"/>
      <c r="G80" s="455"/>
      <c r="H80" s="7" t="s">
        <v>116</v>
      </c>
      <c r="I80" s="9">
        <v>19600</v>
      </c>
      <c r="J80" s="55" t="s">
        <v>61</v>
      </c>
      <c r="K80" s="51">
        <v>9.27</v>
      </c>
      <c r="L80" s="51">
        <v>9.8</v>
      </c>
      <c r="M80" s="51">
        <v>10.32</v>
      </c>
      <c r="O80" s="426"/>
      <c r="P80" s="523"/>
      <c r="Q80" s="733"/>
      <c r="R80" s="455"/>
      <c r="S80" s="511"/>
      <c r="T80" s="532"/>
      <c r="U80" s="7" t="s">
        <v>116</v>
      </c>
      <c r="V80" s="9">
        <v>19600</v>
      </c>
      <c r="W80" s="203" t="s">
        <v>61</v>
      </c>
      <c r="X80" s="18">
        <v>9.27</v>
      </c>
      <c r="Y80" s="18">
        <v>9.8</v>
      </c>
      <c r="Z80" s="18">
        <v>10.32</v>
      </c>
      <c r="AA80" s="170">
        <f t="shared" si="0"/>
        <v>0</v>
      </c>
      <c r="AB80" s="170">
        <f t="shared" si="1"/>
        <v>0</v>
      </c>
      <c r="AC80" s="170">
        <f t="shared" si="2"/>
        <v>0</v>
      </c>
      <c r="AD80" s="170">
        <f t="shared" si="3"/>
        <v>0</v>
      </c>
    </row>
    <row r="81" spans="2:30" ht="51.75" thickBot="1">
      <c r="B81" s="426"/>
      <c r="C81" s="763"/>
      <c r="D81" s="466"/>
      <c r="E81" s="456"/>
      <c r="F81" s="456"/>
      <c r="G81" s="456"/>
      <c r="H81" s="54" t="s">
        <v>117</v>
      </c>
      <c r="I81" s="20">
        <v>20640</v>
      </c>
      <c r="J81" s="56" t="s">
        <v>210</v>
      </c>
      <c r="K81" s="31">
        <v>0.7</v>
      </c>
      <c r="L81" s="31">
        <v>0.72</v>
      </c>
      <c r="M81" s="31">
        <v>0.75</v>
      </c>
      <c r="O81" s="426"/>
      <c r="P81" s="523"/>
      <c r="Q81" s="734"/>
      <c r="R81" s="456"/>
      <c r="S81" s="727"/>
      <c r="T81" s="533"/>
      <c r="U81" s="54" t="s">
        <v>117</v>
      </c>
      <c r="V81" s="20">
        <v>20640</v>
      </c>
      <c r="W81" s="206" t="s">
        <v>210</v>
      </c>
      <c r="X81" s="336">
        <v>0.7</v>
      </c>
      <c r="Y81" s="336">
        <v>0.72</v>
      </c>
      <c r="Z81" s="336">
        <v>0.75</v>
      </c>
      <c r="AA81" s="170">
        <f t="shared" si="0"/>
        <v>0</v>
      </c>
      <c r="AB81" s="170">
        <f t="shared" si="1"/>
        <v>0</v>
      </c>
      <c r="AC81" s="170">
        <f t="shared" si="2"/>
        <v>0</v>
      </c>
      <c r="AD81" s="170">
        <f t="shared" si="3"/>
        <v>0</v>
      </c>
    </row>
    <row r="82" spans="2:30" ht="15.75" thickTop="1">
      <c r="B82" s="426"/>
      <c r="C82" s="763"/>
      <c r="D82" s="714" t="s">
        <v>131</v>
      </c>
      <c r="E82" s="716"/>
      <c r="F82" s="63"/>
      <c r="G82" s="63"/>
      <c r="H82" s="63"/>
      <c r="I82" s="64"/>
      <c r="J82" s="735"/>
      <c r="K82" s="736"/>
      <c r="L82" s="736"/>
      <c r="M82" s="737"/>
      <c r="O82" s="426"/>
      <c r="P82" s="523"/>
      <c r="Q82" s="715" t="s">
        <v>131</v>
      </c>
      <c r="R82" s="716"/>
      <c r="S82" s="63"/>
      <c r="T82" s="345"/>
      <c r="U82" s="63"/>
      <c r="V82" s="64"/>
      <c r="W82" s="728"/>
      <c r="X82" s="729"/>
      <c r="Y82" s="729"/>
      <c r="Z82" s="730"/>
      <c r="AA82" s="170">
        <f t="shared" si="0"/>
        <v>0</v>
      </c>
      <c r="AB82" s="170">
        <f t="shared" si="1"/>
        <v>0</v>
      </c>
      <c r="AC82" s="170">
        <f t="shared" si="2"/>
        <v>0</v>
      </c>
      <c r="AD82" s="170">
        <f t="shared" si="3"/>
        <v>0</v>
      </c>
    </row>
    <row r="83" spans="2:30" ht="15" customHeight="1">
      <c r="B83" s="426"/>
      <c r="C83" s="763"/>
      <c r="D83" s="464" t="s">
        <v>211</v>
      </c>
      <c r="E83" s="454" t="s">
        <v>30</v>
      </c>
      <c r="F83" s="454" t="s">
        <v>31</v>
      </c>
      <c r="G83" s="571"/>
      <c r="H83" s="7" t="s">
        <v>28</v>
      </c>
      <c r="I83" s="9">
        <v>124143.75</v>
      </c>
      <c r="J83" s="464" t="s">
        <v>178</v>
      </c>
      <c r="K83" s="561">
        <v>35473.05</v>
      </c>
      <c r="L83" s="561">
        <v>43099.2</v>
      </c>
      <c r="M83" s="561">
        <v>45571.5</v>
      </c>
      <c r="O83" s="426"/>
      <c r="P83" s="523"/>
      <c r="Q83" s="672" t="s">
        <v>188</v>
      </c>
      <c r="R83" s="454" t="s">
        <v>30</v>
      </c>
      <c r="S83" s="522" t="s">
        <v>162</v>
      </c>
      <c r="T83" s="542"/>
      <c r="U83" s="7" t="s">
        <v>28</v>
      </c>
      <c r="V83" s="85">
        <v>151925.13</v>
      </c>
      <c r="W83" s="534" t="s">
        <v>178</v>
      </c>
      <c r="X83" s="537">
        <v>35473.05</v>
      </c>
      <c r="Y83" s="529">
        <v>56651.09</v>
      </c>
      <c r="Z83" s="529">
        <v>59800.99</v>
      </c>
      <c r="AA83" s="171">
        <f t="shared" si="0"/>
        <v>13551.89</v>
      </c>
      <c r="AB83" s="171">
        <f t="shared" si="1"/>
        <v>14229.489999999998</v>
      </c>
      <c r="AC83" s="171">
        <f t="shared" si="2"/>
        <v>27781.380000000005</v>
      </c>
      <c r="AD83" s="171">
        <f t="shared" si="3"/>
        <v>27781.379999999997</v>
      </c>
    </row>
    <row r="84" spans="2:30" ht="15">
      <c r="B84" s="426"/>
      <c r="C84" s="763"/>
      <c r="D84" s="465"/>
      <c r="E84" s="455"/>
      <c r="F84" s="455"/>
      <c r="G84" s="572"/>
      <c r="H84" s="8" t="s">
        <v>115</v>
      </c>
      <c r="I84" s="12">
        <v>35473.05</v>
      </c>
      <c r="J84" s="465"/>
      <c r="K84" s="562"/>
      <c r="L84" s="562"/>
      <c r="M84" s="562"/>
      <c r="O84" s="426"/>
      <c r="P84" s="523"/>
      <c r="Q84" s="648"/>
      <c r="R84" s="455"/>
      <c r="S84" s="523"/>
      <c r="T84" s="543"/>
      <c r="U84" s="8" t="s">
        <v>115</v>
      </c>
      <c r="V84" s="12">
        <v>35473.05</v>
      </c>
      <c r="W84" s="535"/>
      <c r="X84" s="538"/>
      <c r="Y84" s="530"/>
      <c r="Z84" s="530"/>
      <c r="AA84" s="170">
        <f t="shared" si="0"/>
        <v>0</v>
      </c>
      <c r="AB84" s="170">
        <f t="shared" si="1"/>
        <v>0</v>
      </c>
      <c r="AC84" s="170">
        <f t="shared" si="2"/>
        <v>0</v>
      </c>
      <c r="AD84" s="170">
        <f t="shared" si="3"/>
        <v>0</v>
      </c>
    </row>
    <row r="85" spans="2:30" ht="15.75" customHeight="1">
      <c r="B85" s="426"/>
      <c r="C85" s="763"/>
      <c r="D85" s="465"/>
      <c r="E85" s="455"/>
      <c r="F85" s="455"/>
      <c r="G85" s="572"/>
      <c r="H85" s="7" t="s">
        <v>116</v>
      </c>
      <c r="I85" s="9">
        <v>43099.200000000004</v>
      </c>
      <c r="J85" s="564"/>
      <c r="K85" s="563"/>
      <c r="L85" s="563"/>
      <c r="M85" s="563"/>
      <c r="O85" s="426"/>
      <c r="P85" s="523"/>
      <c r="Q85" s="648"/>
      <c r="R85" s="455"/>
      <c r="S85" s="523"/>
      <c r="T85" s="543"/>
      <c r="U85" s="7" t="s">
        <v>116</v>
      </c>
      <c r="V85" s="85">
        <v>56651.090000000004</v>
      </c>
      <c r="W85" s="540"/>
      <c r="X85" s="541"/>
      <c r="Y85" s="531"/>
      <c r="Z85" s="531"/>
      <c r="AA85" s="170">
        <f t="shared" si="0"/>
        <v>0</v>
      </c>
      <c r="AB85" s="170">
        <f t="shared" si="1"/>
        <v>0</v>
      </c>
      <c r="AC85" s="170">
        <f t="shared" si="2"/>
        <v>13551.89</v>
      </c>
      <c r="AD85" s="170">
        <f t="shared" si="3"/>
        <v>0</v>
      </c>
    </row>
    <row r="86" spans="2:30" ht="15" customHeight="1">
      <c r="B86" s="426"/>
      <c r="C86" s="763"/>
      <c r="D86" s="465"/>
      <c r="E86" s="455"/>
      <c r="F86" s="455"/>
      <c r="G86" s="572"/>
      <c r="H86" s="7" t="s">
        <v>117</v>
      </c>
      <c r="I86" s="9">
        <v>45571.5</v>
      </c>
      <c r="J86" s="464" t="s">
        <v>62</v>
      </c>
      <c r="K86" s="574">
        <v>1070</v>
      </c>
      <c r="L86" s="574">
        <v>1230</v>
      </c>
      <c r="M86" s="574">
        <v>1235</v>
      </c>
      <c r="O86" s="426"/>
      <c r="P86" s="523"/>
      <c r="Q86" s="648"/>
      <c r="R86" s="455"/>
      <c r="S86" s="523"/>
      <c r="T86" s="543"/>
      <c r="U86" s="7" t="s">
        <v>117</v>
      </c>
      <c r="V86" s="85">
        <v>59800.990000000005</v>
      </c>
      <c r="W86" s="534" t="s">
        <v>62</v>
      </c>
      <c r="X86" s="537">
        <v>1070</v>
      </c>
      <c r="Y86" s="537">
        <v>1230</v>
      </c>
      <c r="Z86" s="537">
        <v>1235</v>
      </c>
      <c r="AA86" s="170">
        <f t="shared" si="0"/>
        <v>0</v>
      </c>
      <c r="AB86" s="170">
        <f t="shared" si="1"/>
        <v>0</v>
      </c>
      <c r="AC86" s="170">
        <f t="shared" si="2"/>
        <v>14229.490000000005</v>
      </c>
      <c r="AD86" s="170">
        <f t="shared" si="3"/>
        <v>0</v>
      </c>
    </row>
    <row r="87" spans="2:30" ht="15" customHeight="1">
      <c r="B87" s="426"/>
      <c r="C87" s="763"/>
      <c r="D87" s="465"/>
      <c r="E87" s="455"/>
      <c r="F87" s="455"/>
      <c r="G87" s="455" t="s">
        <v>87</v>
      </c>
      <c r="H87" s="8" t="s">
        <v>28</v>
      </c>
      <c r="I87" s="10">
        <v>7983</v>
      </c>
      <c r="J87" s="465"/>
      <c r="K87" s="575"/>
      <c r="L87" s="575"/>
      <c r="M87" s="575"/>
      <c r="O87" s="426"/>
      <c r="P87" s="523"/>
      <c r="Q87" s="648"/>
      <c r="R87" s="455"/>
      <c r="S87" s="523"/>
      <c r="T87" s="532" t="s">
        <v>87</v>
      </c>
      <c r="U87" s="8" t="s">
        <v>28</v>
      </c>
      <c r="V87" s="10">
        <v>7983</v>
      </c>
      <c r="W87" s="535"/>
      <c r="X87" s="538"/>
      <c r="Y87" s="538"/>
      <c r="Z87" s="538"/>
      <c r="AA87" s="170">
        <f t="shared" si="0"/>
        <v>0</v>
      </c>
      <c r="AB87" s="170">
        <f t="shared" si="1"/>
        <v>0</v>
      </c>
      <c r="AC87" s="170">
        <f t="shared" si="2"/>
        <v>0</v>
      </c>
      <c r="AD87" s="170">
        <f t="shared" si="3"/>
        <v>0</v>
      </c>
    </row>
    <row r="88" spans="2:30" ht="23.25" customHeight="1">
      <c r="B88" s="426"/>
      <c r="C88" s="763"/>
      <c r="D88" s="465"/>
      <c r="E88" s="455"/>
      <c r="F88" s="455"/>
      <c r="G88" s="455"/>
      <c r="H88" s="7" t="s">
        <v>115</v>
      </c>
      <c r="I88" s="9">
        <v>2532.3</v>
      </c>
      <c r="J88" s="564"/>
      <c r="K88" s="576"/>
      <c r="L88" s="576"/>
      <c r="M88" s="576"/>
      <c r="O88" s="426"/>
      <c r="P88" s="523"/>
      <c r="Q88" s="648"/>
      <c r="R88" s="455"/>
      <c r="S88" s="523"/>
      <c r="T88" s="532"/>
      <c r="U88" s="7" t="s">
        <v>115</v>
      </c>
      <c r="V88" s="9">
        <v>2532.3</v>
      </c>
      <c r="W88" s="540"/>
      <c r="X88" s="541"/>
      <c r="Y88" s="541"/>
      <c r="Z88" s="541"/>
      <c r="AA88" s="170">
        <f t="shared" si="0"/>
        <v>0</v>
      </c>
      <c r="AB88" s="170">
        <f t="shared" si="1"/>
        <v>0</v>
      </c>
      <c r="AC88" s="170">
        <f t="shared" si="2"/>
        <v>0</v>
      </c>
      <c r="AD88" s="170">
        <f t="shared" si="3"/>
        <v>0</v>
      </c>
    </row>
    <row r="89" spans="2:30" ht="15" customHeight="1">
      <c r="B89" s="426"/>
      <c r="C89" s="763"/>
      <c r="D89" s="465"/>
      <c r="E89" s="455"/>
      <c r="F89" s="455"/>
      <c r="G89" s="455"/>
      <c r="H89" s="8" t="s">
        <v>116</v>
      </c>
      <c r="I89" s="10">
        <v>2658.9</v>
      </c>
      <c r="J89" s="464" t="s">
        <v>32</v>
      </c>
      <c r="K89" s="461">
        <v>33.15</v>
      </c>
      <c r="L89" s="461">
        <v>35.04</v>
      </c>
      <c r="M89" s="461">
        <v>36.9</v>
      </c>
      <c r="O89" s="426"/>
      <c r="P89" s="523"/>
      <c r="Q89" s="648"/>
      <c r="R89" s="455"/>
      <c r="S89" s="523"/>
      <c r="T89" s="532"/>
      <c r="U89" s="8" t="s">
        <v>116</v>
      </c>
      <c r="V89" s="10">
        <v>2658.9</v>
      </c>
      <c r="W89" s="534" t="s">
        <v>32</v>
      </c>
      <c r="X89" s="537">
        <v>33.15</v>
      </c>
      <c r="Y89" s="537">
        <v>46.06</v>
      </c>
      <c r="Z89" s="537">
        <v>48.42</v>
      </c>
      <c r="AA89" s="170">
        <f t="shared" si="0"/>
        <v>11.020000000000003</v>
      </c>
      <c r="AB89" s="170">
        <f t="shared" si="1"/>
        <v>11.520000000000003</v>
      </c>
      <c r="AC89" s="170">
        <f t="shared" si="2"/>
        <v>0</v>
      </c>
      <c r="AD89" s="170">
        <f t="shared" si="3"/>
        <v>22.540000000000006</v>
      </c>
    </row>
    <row r="90" spans="2:30" ht="15">
      <c r="B90" s="426"/>
      <c r="C90" s="763"/>
      <c r="D90" s="465"/>
      <c r="E90" s="455"/>
      <c r="F90" s="455"/>
      <c r="G90" s="455"/>
      <c r="H90" s="7" t="s">
        <v>117</v>
      </c>
      <c r="I90" s="9">
        <v>2791.8</v>
      </c>
      <c r="J90" s="465"/>
      <c r="K90" s="462"/>
      <c r="L90" s="462"/>
      <c r="M90" s="462"/>
      <c r="O90" s="426"/>
      <c r="P90" s="523"/>
      <c r="Q90" s="648"/>
      <c r="R90" s="455"/>
      <c r="S90" s="523"/>
      <c r="T90" s="532"/>
      <c r="U90" s="7" t="s">
        <v>117</v>
      </c>
      <c r="V90" s="9">
        <v>2791.8</v>
      </c>
      <c r="W90" s="535"/>
      <c r="X90" s="538"/>
      <c r="Y90" s="538"/>
      <c r="Z90" s="538"/>
      <c r="AA90" s="170">
        <f t="shared" si="0"/>
        <v>0</v>
      </c>
      <c r="AB90" s="170">
        <f t="shared" si="1"/>
        <v>0</v>
      </c>
      <c r="AC90" s="170">
        <f t="shared" si="2"/>
        <v>0</v>
      </c>
      <c r="AD90" s="170">
        <f t="shared" si="3"/>
        <v>0</v>
      </c>
    </row>
    <row r="91" spans="2:30" ht="15" customHeight="1">
      <c r="B91" s="426"/>
      <c r="C91" s="763"/>
      <c r="D91" s="465"/>
      <c r="E91" s="455"/>
      <c r="F91" s="455"/>
      <c r="G91" s="455" t="s">
        <v>29</v>
      </c>
      <c r="H91" s="8" t="s">
        <v>28</v>
      </c>
      <c r="I91" s="10">
        <v>116160.75</v>
      </c>
      <c r="J91" s="564"/>
      <c r="K91" s="463"/>
      <c r="L91" s="463"/>
      <c r="M91" s="463"/>
      <c r="O91" s="426"/>
      <c r="P91" s="523"/>
      <c r="Q91" s="648"/>
      <c r="R91" s="455"/>
      <c r="S91" s="523"/>
      <c r="T91" s="532" t="s">
        <v>29</v>
      </c>
      <c r="U91" s="83" t="s">
        <v>28</v>
      </c>
      <c r="V91" s="94">
        <v>143942.13</v>
      </c>
      <c r="W91" s="540"/>
      <c r="X91" s="541"/>
      <c r="Y91" s="541"/>
      <c r="Z91" s="541"/>
      <c r="AA91" s="170">
        <f t="shared" si="0"/>
        <v>0</v>
      </c>
      <c r="AB91" s="170">
        <f t="shared" si="1"/>
        <v>0</v>
      </c>
      <c r="AC91" s="170">
        <f t="shared" si="2"/>
        <v>27781.380000000005</v>
      </c>
      <c r="AD91" s="170">
        <f t="shared" si="3"/>
        <v>0</v>
      </c>
    </row>
    <row r="92" spans="2:30" ht="15" customHeight="1">
      <c r="B92" s="426"/>
      <c r="C92" s="763"/>
      <c r="D92" s="465"/>
      <c r="E92" s="455"/>
      <c r="F92" s="455"/>
      <c r="G92" s="455"/>
      <c r="H92" s="7" t="s">
        <v>115</v>
      </c>
      <c r="I92" s="9">
        <v>32940.75</v>
      </c>
      <c r="J92" s="464" t="s">
        <v>111</v>
      </c>
      <c r="K92" s="512">
        <v>0.76</v>
      </c>
      <c r="L92" s="512">
        <v>0.878</v>
      </c>
      <c r="M92" s="512">
        <v>0.882</v>
      </c>
      <c r="O92" s="426"/>
      <c r="P92" s="523"/>
      <c r="Q92" s="648"/>
      <c r="R92" s="455"/>
      <c r="S92" s="523"/>
      <c r="T92" s="532"/>
      <c r="U92" s="7" t="s">
        <v>115</v>
      </c>
      <c r="V92" s="9">
        <v>32940.75</v>
      </c>
      <c r="W92" s="534" t="s">
        <v>111</v>
      </c>
      <c r="X92" s="652">
        <v>0.76</v>
      </c>
      <c r="Y92" s="652">
        <v>0.878</v>
      </c>
      <c r="Z92" s="652">
        <v>0.882</v>
      </c>
      <c r="AA92" s="170">
        <f t="shared" si="0"/>
        <v>0</v>
      </c>
      <c r="AB92" s="170">
        <f t="shared" si="1"/>
        <v>0</v>
      </c>
      <c r="AC92" s="170">
        <f t="shared" si="2"/>
        <v>0</v>
      </c>
      <c r="AD92" s="170">
        <f t="shared" si="3"/>
        <v>0</v>
      </c>
    </row>
    <row r="93" spans="2:30" ht="15" customHeight="1">
      <c r="B93" s="426"/>
      <c r="C93" s="763"/>
      <c r="D93" s="465"/>
      <c r="E93" s="455"/>
      <c r="F93" s="455"/>
      <c r="G93" s="455"/>
      <c r="H93" s="8" t="s">
        <v>116</v>
      </c>
      <c r="I93" s="10">
        <v>40440.3</v>
      </c>
      <c r="J93" s="465"/>
      <c r="K93" s="513"/>
      <c r="L93" s="513"/>
      <c r="M93" s="513"/>
      <c r="O93" s="426"/>
      <c r="P93" s="523"/>
      <c r="Q93" s="648"/>
      <c r="R93" s="455"/>
      <c r="S93" s="523"/>
      <c r="T93" s="532"/>
      <c r="U93" s="83" t="s">
        <v>116</v>
      </c>
      <c r="V93" s="94">
        <v>53992.19</v>
      </c>
      <c r="W93" s="535"/>
      <c r="X93" s="653"/>
      <c r="Y93" s="653"/>
      <c r="Z93" s="653"/>
      <c r="AA93" s="170">
        <f t="shared" si="0"/>
        <v>0</v>
      </c>
      <c r="AB93" s="170">
        <f t="shared" si="1"/>
        <v>0</v>
      </c>
      <c r="AC93" s="170">
        <f t="shared" si="2"/>
        <v>13551.89</v>
      </c>
      <c r="AD93" s="170">
        <f t="shared" si="3"/>
        <v>0</v>
      </c>
    </row>
    <row r="94" spans="2:30" ht="15" customHeight="1" thickBot="1">
      <c r="B94" s="426"/>
      <c r="C94" s="763"/>
      <c r="D94" s="466"/>
      <c r="E94" s="456"/>
      <c r="F94" s="456"/>
      <c r="G94" s="456"/>
      <c r="H94" s="23" t="s">
        <v>117</v>
      </c>
      <c r="I94" s="24">
        <v>42779.7</v>
      </c>
      <c r="J94" s="466"/>
      <c r="K94" s="514"/>
      <c r="L94" s="514"/>
      <c r="M94" s="514"/>
      <c r="O94" s="426"/>
      <c r="P94" s="523"/>
      <c r="Q94" s="649"/>
      <c r="R94" s="456"/>
      <c r="S94" s="524"/>
      <c r="T94" s="533"/>
      <c r="U94" s="90" t="s">
        <v>117</v>
      </c>
      <c r="V94" s="91">
        <v>57009.19</v>
      </c>
      <c r="W94" s="536"/>
      <c r="X94" s="654"/>
      <c r="Y94" s="654"/>
      <c r="Z94" s="654"/>
      <c r="AA94" s="170">
        <f t="shared" si="0"/>
        <v>0</v>
      </c>
      <c r="AB94" s="170">
        <f t="shared" si="1"/>
        <v>0</v>
      </c>
      <c r="AC94" s="170">
        <f t="shared" si="2"/>
        <v>14229.490000000005</v>
      </c>
      <c r="AD94" s="170">
        <f t="shared" si="3"/>
        <v>0</v>
      </c>
    </row>
    <row r="95" spans="2:30" ht="15.75" customHeight="1" thickTop="1">
      <c r="B95" s="426"/>
      <c r="C95" s="763"/>
      <c r="D95" s="577" t="s">
        <v>132</v>
      </c>
      <c r="E95" s="490" t="s">
        <v>30</v>
      </c>
      <c r="F95" s="490" t="s">
        <v>31</v>
      </c>
      <c r="G95" s="490" t="s">
        <v>29</v>
      </c>
      <c r="H95" s="19" t="s">
        <v>28</v>
      </c>
      <c r="I95" s="16">
        <v>52607.84</v>
      </c>
      <c r="J95" s="55" t="s">
        <v>178</v>
      </c>
      <c r="K95" s="47">
        <v>24826.46</v>
      </c>
      <c r="L95" s="47">
        <v>13551.89</v>
      </c>
      <c r="M95" s="47">
        <v>14229.49</v>
      </c>
      <c r="O95" s="426"/>
      <c r="P95" s="523"/>
      <c r="Q95" s="578" t="s">
        <v>132</v>
      </c>
      <c r="R95" s="490">
        <v>2020</v>
      </c>
      <c r="S95" s="725" t="s">
        <v>162</v>
      </c>
      <c r="T95" s="625" t="s">
        <v>29</v>
      </c>
      <c r="U95" s="19" t="s">
        <v>28</v>
      </c>
      <c r="V95" s="16">
        <f>V96</f>
        <v>24826.46</v>
      </c>
      <c r="W95" s="203" t="s">
        <v>178</v>
      </c>
      <c r="X95" s="204">
        <v>24826.46</v>
      </c>
      <c r="Y95" s="221"/>
      <c r="Z95" s="221"/>
      <c r="AA95" s="171">
        <f t="shared" si="0"/>
        <v>-13551.89</v>
      </c>
      <c r="AB95" s="171">
        <f t="shared" si="1"/>
        <v>-14229.49</v>
      </c>
      <c r="AC95" s="171">
        <f t="shared" si="2"/>
        <v>-27781.379999999997</v>
      </c>
      <c r="AD95" s="171">
        <f t="shared" si="3"/>
        <v>-27781.379999999997</v>
      </c>
    </row>
    <row r="96" spans="2:30" ht="25.5">
      <c r="B96" s="426"/>
      <c r="C96" s="763"/>
      <c r="D96" s="465"/>
      <c r="E96" s="455"/>
      <c r="F96" s="455"/>
      <c r="G96" s="455"/>
      <c r="H96" s="8" t="s">
        <v>115</v>
      </c>
      <c r="I96" s="12">
        <v>24826.46</v>
      </c>
      <c r="J96" s="55" t="s">
        <v>63</v>
      </c>
      <c r="K96" s="2">
        <v>17</v>
      </c>
      <c r="L96" s="2">
        <v>11</v>
      </c>
      <c r="M96" s="2">
        <v>11</v>
      </c>
      <c r="O96" s="426"/>
      <c r="P96" s="523"/>
      <c r="Q96" s="579"/>
      <c r="R96" s="455"/>
      <c r="S96" s="523"/>
      <c r="T96" s="532"/>
      <c r="U96" s="8" t="s">
        <v>115</v>
      </c>
      <c r="V96" s="12">
        <v>24826.46</v>
      </c>
      <c r="W96" s="203" t="s">
        <v>63</v>
      </c>
      <c r="X96" s="18">
        <v>17</v>
      </c>
      <c r="Y96" s="222"/>
      <c r="Z96" s="222"/>
      <c r="AA96" s="170">
        <f t="shared" si="0"/>
        <v>-11</v>
      </c>
      <c r="AB96" s="170">
        <f t="shared" si="1"/>
        <v>-11</v>
      </c>
      <c r="AC96" s="170">
        <f t="shared" si="2"/>
        <v>0</v>
      </c>
      <c r="AD96" s="170">
        <f t="shared" si="3"/>
        <v>-22</v>
      </c>
    </row>
    <row r="97" spans="2:30" ht="30.75" customHeight="1">
      <c r="B97" s="426"/>
      <c r="C97" s="763"/>
      <c r="D97" s="465"/>
      <c r="E97" s="455"/>
      <c r="F97" s="455"/>
      <c r="G97" s="455"/>
      <c r="H97" s="7" t="s">
        <v>116</v>
      </c>
      <c r="I97" s="9">
        <v>13551.89</v>
      </c>
      <c r="J97" s="55" t="s">
        <v>56</v>
      </c>
      <c r="K97" s="51">
        <v>1460.38</v>
      </c>
      <c r="L97" s="51">
        <v>1231.99</v>
      </c>
      <c r="M97" s="51">
        <v>1293.59</v>
      </c>
      <c r="O97" s="426"/>
      <c r="P97" s="523"/>
      <c r="Q97" s="579"/>
      <c r="R97" s="455"/>
      <c r="S97" s="523"/>
      <c r="T97" s="532"/>
      <c r="U97" s="7"/>
      <c r="V97" s="9"/>
      <c r="W97" s="203" t="s">
        <v>56</v>
      </c>
      <c r="X97" s="18">
        <v>1460.38</v>
      </c>
      <c r="Y97" s="222"/>
      <c r="Z97" s="222"/>
      <c r="AA97" s="170">
        <f t="shared" si="0"/>
        <v>-1231.99</v>
      </c>
      <c r="AB97" s="170">
        <f t="shared" si="1"/>
        <v>-1293.59</v>
      </c>
      <c r="AC97" s="170">
        <f t="shared" si="2"/>
        <v>-13551.89</v>
      </c>
      <c r="AD97" s="170">
        <f t="shared" si="3"/>
        <v>-2525.58</v>
      </c>
    </row>
    <row r="98" spans="2:30" ht="39" thickBot="1">
      <c r="B98" s="426"/>
      <c r="C98" s="763"/>
      <c r="D98" s="466"/>
      <c r="E98" s="456"/>
      <c r="F98" s="456"/>
      <c r="G98" s="456"/>
      <c r="H98" s="54" t="s">
        <v>117</v>
      </c>
      <c r="I98" s="20">
        <v>14229.49</v>
      </c>
      <c r="J98" s="56" t="s">
        <v>64</v>
      </c>
      <c r="K98" s="31">
        <v>1</v>
      </c>
      <c r="L98" s="31">
        <v>1</v>
      </c>
      <c r="M98" s="31">
        <v>1</v>
      </c>
      <c r="O98" s="426"/>
      <c r="P98" s="523"/>
      <c r="Q98" s="580"/>
      <c r="R98" s="456"/>
      <c r="S98" s="524"/>
      <c r="T98" s="533"/>
      <c r="U98" s="54"/>
      <c r="V98" s="20"/>
      <c r="W98" s="206" t="s">
        <v>64</v>
      </c>
      <c r="X98" s="336">
        <v>1</v>
      </c>
      <c r="Y98" s="223"/>
      <c r="Z98" s="223"/>
      <c r="AA98" s="170">
        <f t="shared" si="0"/>
        <v>-1</v>
      </c>
      <c r="AB98" s="170">
        <f t="shared" si="1"/>
        <v>-1</v>
      </c>
      <c r="AC98" s="170">
        <f t="shared" si="2"/>
        <v>-14229.49</v>
      </c>
      <c r="AD98" s="170">
        <f t="shared" si="3"/>
        <v>-2</v>
      </c>
    </row>
    <row r="99" spans="2:30" ht="15.75" customHeight="1" thickTop="1">
      <c r="B99" s="426"/>
      <c r="C99" s="763"/>
      <c r="D99" s="577" t="s">
        <v>212</v>
      </c>
      <c r="E99" s="490" t="s">
        <v>30</v>
      </c>
      <c r="F99" s="490" t="s">
        <v>31</v>
      </c>
      <c r="G99" s="490" t="s">
        <v>29</v>
      </c>
      <c r="H99" s="19" t="s">
        <v>28</v>
      </c>
      <c r="I99" s="16">
        <v>68966.4</v>
      </c>
      <c r="J99" s="55" t="s">
        <v>178</v>
      </c>
      <c r="K99" s="47">
        <v>20481.6</v>
      </c>
      <c r="L99" s="47">
        <v>23649.6</v>
      </c>
      <c r="M99" s="47">
        <v>24835.2</v>
      </c>
      <c r="O99" s="426"/>
      <c r="P99" s="523"/>
      <c r="Q99" s="647" t="s">
        <v>189</v>
      </c>
      <c r="R99" s="490" t="s">
        <v>30</v>
      </c>
      <c r="S99" s="726" t="s">
        <v>162</v>
      </c>
      <c r="T99" s="625" t="s">
        <v>29</v>
      </c>
      <c r="U99" s="19" t="s">
        <v>28</v>
      </c>
      <c r="V99" s="88">
        <v>70198.22</v>
      </c>
      <c r="W99" s="203" t="s">
        <v>178</v>
      </c>
      <c r="X99" s="204">
        <v>20481.6</v>
      </c>
      <c r="Y99" s="224">
        <v>24341.48</v>
      </c>
      <c r="Z99" s="224">
        <v>25375.14</v>
      </c>
      <c r="AA99" s="171">
        <f t="shared" si="0"/>
        <v>691.880000000001</v>
      </c>
      <c r="AB99" s="171">
        <f t="shared" si="1"/>
        <v>539.9399999999987</v>
      </c>
      <c r="AC99" s="171">
        <f t="shared" si="2"/>
        <v>1231.820000000007</v>
      </c>
      <c r="AD99" s="171">
        <f t="shared" si="3"/>
        <v>1231.8199999999997</v>
      </c>
    </row>
    <row r="100" spans="2:30" ht="71.25" customHeight="1">
      <c r="B100" s="426"/>
      <c r="C100" s="763"/>
      <c r="D100" s="465"/>
      <c r="E100" s="455"/>
      <c r="F100" s="455"/>
      <c r="G100" s="455"/>
      <c r="H100" s="8" t="s">
        <v>115</v>
      </c>
      <c r="I100" s="12">
        <v>20481.6</v>
      </c>
      <c r="J100" s="55" t="s">
        <v>65</v>
      </c>
      <c r="K100" s="32">
        <v>680</v>
      </c>
      <c r="L100" s="32">
        <v>780</v>
      </c>
      <c r="M100" s="32">
        <v>780</v>
      </c>
      <c r="O100" s="426"/>
      <c r="P100" s="523"/>
      <c r="Q100" s="648"/>
      <c r="R100" s="455"/>
      <c r="S100" s="511"/>
      <c r="T100" s="532"/>
      <c r="U100" s="8" t="s">
        <v>115</v>
      </c>
      <c r="V100" s="12">
        <v>20481.6</v>
      </c>
      <c r="W100" s="203" t="s">
        <v>65</v>
      </c>
      <c r="X100" s="18">
        <v>680</v>
      </c>
      <c r="Y100" s="18">
        <v>780</v>
      </c>
      <c r="Z100" s="9">
        <v>780</v>
      </c>
      <c r="AA100" s="170">
        <f t="shared" si="0"/>
        <v>0</v>
      </c>
      <c r="AB100" s="170">
        <f t="shared" si="1"/>
        <v>0</v>
      </c>
      <c r="AC100" s="170">
        <f t="shared" si="2"/>
        <v>0</v>
      </c>
      <c r="AD100" s="170">
        <f t="shared" si="3"/>
        <v>0</v>
      </c>
    </row>
    <row r="101" spans="2:30" ht="31.5" customHeight="1">
      <c r="B101" s="426"/>
      <c r="C101" s="763"/>
      <c r="D101" s="465"/>
      <c r="E101" s="455"/>
      <c r="F101" s="455"/>
      <c r="G101" s="455"/>
      <c r="H101" s="7" t="s">
        <v>116</v>
      </c>
      <c r="I101" s="9">
        <v>23649.6</v>
      </c>
      <c r="J101" s="55" t="s">
        <v>32</v>
      </c>
      <c r="K101" s="51">
        <v>30.12</v>
      </c>
      <c r="L101" s="51">
        <v>30.32</v>
      </c>
      <c r="M101" s="51">
        <v>31.84</v>
      </c>
      <c r="O101" s="426"/>
      <c r="P101" s="523"/>
      <c r="Q101" s="648"/>
      <c r="R101" s="455"/>
      <c r="S101" s="511"/>
      <c r="T101" s="532"/>
      <c r="U101" s="7" t="s">
        <v>116</v>
      </c>
      <c r="V101" s="85">
        <v>24341.48</v>
      </c>
      <c r="W101" s="203" t="s">
        <v>32</v>
      </c>
      <c r="X101" s="18">
        <v>30.12</v>
      </c>
      <c r="Y101" s="113">
        <v>31.21</v>
      </c>
      <c r="Z101" s="85">
        <v>32.53</v>
      </c>
      <c r="AA101" s="170">
        <f aca="true" t="shared" si="4" ref="AA101:AA164">Y101-L101</f>
        <v>0.8900000000000006</v>
      </c>
      <c r="AB101" s="170">
        <f aca="true" t="shared" si="5" ref="AB101:AB164">Z101-M101</f>
        <v>0.6900000000000013</v>
      </c>
      <c r="AC101" s="170">
        <f aca="true" t="shared" si="6" ref="AC101:AC164">V101-I101</f>
        <v>691.880000000001</v>
      </c>
      <c r="AD101" s="170">
        <f aca="true" t="shared" si="7" ref="AD101:AD164">AA101+AB101</f>
        <v>1.5800000000000018</v>
      </c>
    </row>
    <row r="102" spans="2:30" ht="39" thickBot="1">
      <c r="B102" s="426"/>
      <c r="C102" s="763"/>
      <c r="D102" s="466"/>
      <c r="E102" s="456"/>
      <c r="F102" s="456"/>
      <c r="G102" s="456"/>
      <c r="H102" s="54" t="s">
        <v>117</v>
      </c>
      <c r="I102" s="20">
        <v>24835.2</v>
      </c>
      <c r="J102" s="56" t="s">
        <v>107</v>
      </c>
      <c r="K102" s="31">
        <v>1</v>
      </c>
      <c r="L102" s="31">
        <v>1</v>
      </c>
      <c r="M102" s="31">
        <v>1</v>
      </c>
      <c r="O102" s="426"/>
      <c r="P102" s="523"/>
      <c r="Q102" s="649"/>
      <c r="R102" s="456"/>
      <c r="S102" s="727"/>
      <c r="T102" s="533"/>
      <c r="U102" s="54" t="s">
        <v>117</v>
      </c>
      <c r="V102" s="87">
        <v>25375.14</v>
      </c>
      <c r="W102" s="206" t="s">
        <v>107</v>
      </c>
      <c r="X102" s="336">
        <v>1</v>
      </c>
      <c r="Y102" s="336">
        <v>1</v>
      </c>
      <c r="Z102" s="338">
        <v>1</v>
      </c>
      <c r="AA102" s="170">
        <f t="shared" si="4"/>
        <v>0</v>
      </c>
      <c r="AB102" s="170">
        <f t="shared" si="5"/>
        <v>0</v>
      </c>
      <c r="AC102" s="170">
        <f t="shared" si="6"/>
        <v>539.9399999999987</v>
      </c>
      <c r="AD102" s="170">
        <f t="shared" si="7"/>
        <v>0</v>
      </c>
    </row>
    <row r="103" spans="2:30" ht="15" customHeight="1" thickTop="1">
      <c r="B103" s="426"/>
      <c r="C103" s="763"/>
      <c r="D103" s="759" t="s">
        <v>133</v>
      </c>
      <c r="E103" s="490" t="s">
        <v>51</v>
      </c>
      <c r="F103" s="490" t="s">
        <v>31</v>
      </c>
      <c r="G103" s="490" t="s">
        <v>29</v>
      </c>
      <c r="H103" s="19" t="s">
        <v>28</v>
      </c>
      <c r="I103" s="16">
        <v>1927.98</v>
      </c>
      <c r="J103" s="55" t="s">
        <v>178</v>
      </c>
      <c r="K103" s="47">
        <v>696.16</v>
      </c>
      <c r="L103" s="47">
        <v>691.88</v>
      </c>
      <c r="M103" s="47">
        <v>539.94</v>
      </c>
      <c r="O103" s="426"/>
      <c r="P103" s="523"/>
      <c r="Q103" s="722" t="s">
        <v>133</v>
      </c>
      <c r="R103" s="490">
        <v>2020</v>
      </c>
      <c r="S103" s="725" t="s">
        <v>162</v>
      </c>
      <c r="T103" s="625" t="s">
        <v>29</v>
      </c>
      <c r="U103" s="19" t="s">
        <v>28</v>
      </c>
      <c r="V103" s="16">
        <f>V104</f>
        <v>696.16</v>
      </c>
      <c r="W103" s="203" t="s">
        <v>178</v>
      </c>
      <c r="X103" s="204">
        <v>696.16</v>
      </c>
      <c r="Y103" s="225"/>
      <c r="Z103" s="226"/>
      <c r="AA103" s="171">
        <f t="shared" si="4"/>
        <v>-691.88</v>
      </c>
      <c r="AB103" s="171">
        <f t="shared" si="5"/>
        <v>-539.94</v>
      </c>
      <c r="AC103" s="171">
        <f t="shared" si="6"/>
        <v>-1231.8200000000002</v>
      </c>
      <c r="AD103" s="171">
        <f t="shared" si="7"/>
        <v>-1231.8200000000002</v>
      </c>
    </row>
    <row r="104" spans="2:30" ht="25.5">
      <c r="B104" s="426"/>
      <c r="C104" s="763"/>
      <c r="D104" s="760"/>
      <c r="E104" s="455"/>
      <c r="F104" s="455"/>
      <c r="G104" s="455"/>
      <c r="H104" s="8" t="s">
        <v>115</v>
      </c>
      <c r="I104" s="15">
        <v>696.16</v>
      </c>
      <c r="J104" s="55" t="s">
        <v>66</v>
      </c>
      <c r="K104" s="2">
        <v>8</v>
      </c>
      <c r="L104" s="2">
        <v>7</v>
      </c>
      <c r="M104" s="2">
        <v>6</v>
      </c>
      <c r="O104" s="426"/>
      <c r="P104" s="523"/>
      <c r="Q104" s="723"/>
      <c r="R104" s="455"/>
      <c r="S104" s="523"/>
      <c r="T104" s="532"/>
      <c r="U104" s="8" t="s">
        <v>115</v>
      </c>
      <c r="V104" s="12">
        <v>696.16</v>
      </c>
      <c r="W104" s="203" t="s">
        <v>66</v>
      </c>
      <c r="X104" s="18">
        <v>8</v>
      </c>
      <c r="Y104" s="222"/>
      <c r="Z104" s="222"/>
      <c r="AA104" s="170">
        <f t="shared" si="4"/>
        <v>-7</v>
      </c>
      <c r="AB104" s="170">
        <f t="shared" si="5"/>
        <v>-6</v>
      </c>
      <c r="AC104" s="170">
        <f t="shared" si="6"/>
        <v>0</v>
      </c>
      <c r="AD104" s="170">
        <f t="shared" si="7"/>
        <v>-13</v>
      </c>
    </row>
    <row r="105" spans="2:30" ht="31.5" customHeight="1">
      <c r="B105" s="426"/>
      <c r="C105" s="763"/>
      <c r="D105" s="760"/>
      <c r="E105" s="455"/>
      <c r="F105" s="455"/>
      <c r="G105" s="455"/>
      <c r="H105" s="7" t="s">
        <v>116</v>
      </c>
      <c r="I105" s="14">
        <v>691.88</v>
      </c>
      <c r="J105" s="55" t="s">
        <v>56</v>
      </c>
      <c r="K105" s="51">
        <v>87.02</v>
      </c>
      <c r="L105" s="51">
        <v>98.84</v>
      </c>
      <c r="M105" s="51">
        <v>89.99</v>
      </c>
      <c r="O105" s="426"/>
      <c r="P105" s="523"/>
      <c r="Q105" s="723"/>
      <c r="R105" s="455"/>
      <c r="S105" s="523"/>
      <c r="T105" s="532"/>
      <c r="U105" s="7"/>
      <c r="V105" s="9"/>
      <c r="W105" s="203" t="s">
        <v>56</v>
      </c>
      <c r="X105" s="18">
        <v>87.02</v>
      </c>
      <c r="Y105" s="222"/>
      <c r="Z105" s="222"/>
      <c r="AA105" s="170">
        <f t="shared" si="4"/>
        <v>-98.84</v>
      </c>
      <c r="AB105" s="170">
        <f t="shared" si="5"/>
        <v>-89.99</v>
      </c>
      <c r="AC105" s="170">
        <f t="shared" si="6"/>
        <v>-691.88</v>
      </c>
      <c r="AD105" s="170">
        <f t="shared" si="7"/>
        <v>-188.82999999999998</v>
      </c>
    </row>
    <row r="106" spans="2:30" ht="30.75" customHeight="1" thickBot="1">
      <c r="B106" s="426"/>
      <c r="C106" s="763"/>
      <c r="D106" s="761"/>
      <c r="E106" s="456"/>
      <c r="F106" s="456"/>
      <c r="G106" s="456"/>
      <c r="H106" s="54" t="s">
        <v>117</v>
      </c>
      <c r="I106" s="22">
        <v>539.94</v>
      </c>
      <c r="J106" s="56" t="s">
        <v>57</v>
      </c>
      <c r="K106" s="31">
        <v>1</v>
      </c>
      <c r="L106" s="31">
        <v>1</v>
      </c>
      <c r="M106" s="31">
        <v>1</v>
      </c>
      <c r="O106" s="426"/>
      <c r="P106" s="523"/>
      <c r="Q106" s="724"/>
      <c r="R106" s="456"/>
      <c r="S106" s="524"/>
      <c r="T106" s="533"/>
      <c r="U106" s="54"/>
      <c r="V106" s="20"/>
      <c r="W106" s="206" t="s">
        <v>57</v>
      </c>
      <c r="X106" s="357">
        <v>1</v>
      </c>
      <c r="Y106" s="223"/>
      <c r="Z106" s="223"/>
      <c r="AA106" s="170">
        <f t="shared" si="4"/>
        <v>-1</v>
      </c>
      <c r="AB106" s="170">
        <f t="shared" si="5"/>
        <v>-1</v>
      </c>
      <c r="AC106" s="170">
        <f t="shared" si="6"/>
        <v>-539.94</v>
      </c>
      <c r="AD106" s="170">
        <f t="shared" si="7"/>
        <v>-2</v>
      </c>
    </row>
    <row r="107" spans="2:30" ht="15.75" customHeight="1" thickTop="1">
      <c r="B107" s="426"/>
      <c r="C107" s="763"/>
      <c r="D107" s="577" t="s">
        <v>202</v>
      </c>
      <c r="E107" s="490" t="s">
        <v>30</v>
      </c>
      <c r="F107" s="490" t="s">
        <v>31</v>
      </c>
      <c r="G107" s="490" t="s">
        <v>29</v>
      </c>
      <c r="H107" s="19" t="s">
        <v>28</v>
      </c>
      <c r="I107" s="16">
        <v>5376.3</v>
      </c>
      <c r="J107" s="55" t="s">
        <v>178</v>
      </c>
      <c r="K107" s="47">
        <v>1531.2</v>
      </c>
      <c r="L107" s="47">
        <v>1875.65</v>
      </c>
      <c r="M107" s="47">
        <v>1969.45</v>
      </c>
      <c r="O107" s="426"/>
      <c r="P107" s="523"/>
      <c r="Q107" s="647" t="s">
        <v>190</v>
      </c>
      <c r="R107" s="490" t="s">
        <v>30</v>
      </c>
      <c r="S107" s="726" t="s">
        <v>162</v>
      </c>
      <c r="T107" s="625" t="s">
        <v>29</v>
      </c>
      <c r="U107" s="19" t="s">
        <v>28</v>
      </c>
      <c r="V107" s="88">
        <v>5674</v>
      </c>
      <c r="W107" s="203" t="s">
        <v>178</v>
      </c>
      <c r="X107" s="204">
        <v>1531.2</v>
      </c>
      <c r="Y107" s="224">
        <v>2173.35</v>
      </c>
      <c r="Z107" s="16">
        <v>1969.45</v>
      </c>
      <c r="AA107" s="171">
        <f t="shared" si="4"/>
        <v>297.6999999999998</v>
      </c>
      <c r="AB107" s="171">
        <f t="shared" si="5"/>
        <v>0</v>
      </c>
      <c r="AC107" s="171">
        <f t="shared" si="6"/>
        <v>297.6999999999998</v>
      </c>
      <c r="AD107" s="171">
        <f t="shared" si="7"/>
        <v>297.6999999999998</v>
      </c>
    </row>
    <row r="108" spans="2:30" ht="51">
      <c r="B108" s="426"/>
      <c r="C108" s="763"/>
      <c r="D108" s="465"/>
      <c r="E108" s="455"/>
      <c r="F108" s="455"/>
      <c r="G108" s="455"/>
      <c r="H108" s="8" t="s">
        <v>115</v>
      </c>
      <c r="I108" s="12">
        <v>1531.2</v>
      </c>
      <c r="J108" s="55" t="s">
        <v>65</v>
      </c>
      <c r="K108" s="2">
        <v>30</v>
      </c>
      <c r="L108" s="2">
        <v>35</v>
      </c>
      <c r="M108" s="2">
        <v>35</v>
      </c>
      <c r="O108" s="426"/>
      <c r="P108" s="523"/>
      <c r="Q108" s="648"/>
      <c r="R108" s="455"/>
      <c r="S108" s="511"/>
      <c r="T108" s="532"/>
      <c r="U108" s="8" t="s">
        <v>115</v>
      </c>
      <c r="V108" s="12">
        <v>1531.2</v>
      </c>
      <c r="W108" s="203" t="s">
        <v>65</v>
      </c>
      <c r="X108" s="18">
        <v>30</v>
      </c>
      <c r="Y108" s="18">
        <v>35</v>
      </c>
      <c r="Z108" s="18">
        <v>35</v>
      </c>
      <c r="AA108" s="170">
        <f t="shared" si="4"/>
        <v>0</v>
      </c>
      <c r="AB108" s="170">
        <f t="shared" si="5"/>
        <v>0</v>
      </c>
      <c r="AC108" s="170">
        <f t="shared" si="6"/>
        <v>0</v>
      </c>
      <c r="AD108" s="170">
        <f t="shared" si="7"/>
        <v>0</v>
      </c>
    </row>
    <row r="109" spans="2:30" ht="27.75" customHeight="1">
      <c r="B109" s="426"/>
      <c r="C109" s="763"/>
      <c r="D109" s="465"/>
      <c r="E109" s="455"/>
      <c r="F109" s="455"/>
      <c r="G109" s="455"/>
      <c r="H109" s="7" t="s">
        <v>116</v>
      </c>
      <c r="I109" s="9">
        <v>1875.65</v>
      </c>
      <c r="J109" s="55" t="s">
        <v>32</v>
      </c>
      <c r="K109" s="6">
        <v>51.04</v>
      </c>
      <c r="L109" s="6">
        <v>53.59</v>
      </c>
      <c r="M109" s="6">
        <v>56.27</v>
      </c>
      <c r="O109" s="426"/>
      <c r="P109" s="523"/>
      <c r="Q109" s="648"/>
      <c r="R109" s="455"/>
      <c r="S109" s="511"/>
      <c r="T109" s="532"/>
      <c r="U109" s="7" t="s">
        <v>116</v>
      </c>
      <c r="V109" s="85">
        <v>2173.35</v>
      </c>
      <c r="W109" s="203" t="s">
        <v>32</v>
      </c>
      <c r="X109" s="18">
        <v>51.04</v>
      </c>
      <c r="Y109" s="113">
        <v>62.1</v>
      </c>
      <c r="Z109" s="18">
        <v>56.27</v>
      </c>
      <c r="AA109" s="170">
        <f t="shared" si="4"/>
        <v>8.509999999999998</v>
      </c>
      <c r="AB109" s="170">
        <f t="shared" si="5"/>
        <v>0</v>
      </c>
      <c r="AC109" s="170">
        <f t="shared" si="6"/>
        <v>297.6999999999998</v>
      </c>
      <c r="AD109" s="170">
        <f t="shared" si="7"/>
        <v>8.509999999999998</v>
      </c>
    </row>
    <row r="110" spans="2:30" ht="39.75" customHeight="1" thickBot="1">
      <c r="B110" s="426"/>
      <c r="C110" s="763"/>
      <c r="D110" s="466"/>
      <c r="E110" s="456"/>
      <c r="F110" s="456"/>
      <c r="G110" s="456"/>
      <c r="H110" s="54" t="s">
        <v>117</v>
      </c>
      <c r="I110" s="20">
        <v>1969.45</v>
      </c>
      <c r="J110" s="56" t="s">
        <v>67</v>
      </c>
      <c r="K110" s="31">
        <v>1</v>
      </c>
      <c r="L110" s="31">
        <v>1</v>
      </c>
      <c r="M110" s="31">
        <v>1</v>
      </c>
      <c r="O110" s="426"/>
      <c r="P110" s="523"/>
      <c r="Q110" s="649"/>
      <c r="R110" s="456"/>
      <c r="S110" s="727"/>
      <c r="T110" s="533"/>
      <c r="U110" s="54" t="s">
        <v>117</v>
      </c>
      <c r="V110" s="20">
        <v>1969.45</v>
      </c>
      <c r="W110" s="206" t="s">
        <v>67</v>
      </c>
      <c r="X110" s="336">
        <v>1</v>
      </c>
      <c r="Y110" s="336">
        <v>1</v>
      </c>
      <c r="Z110" s="336">
        <v>1</v>
      </c>
      <c r="AA110" s="170">
        <f t="shared" si="4"/>
        <v>0</v>
      </c>
      <c r="AB110" s="170">
        <f t="shared" si="5"/>
        <v>0</v>
      </c>
      <c r="AC110" s="170">
        <f t="shared" si="6"/>
        <v>0</v>
      </c>
      <c r="AD110" s="170">
        <f t="shared" si="7"/>
        <v>0</v>
      </c>
    </row>
    <row r="111" spans="2:30" ht="15.75" customHeight="1" thickTop="1">
      <c r="B111" s="426"/>
      <c r="C111" s="763"/>
      <c r="D111" s="577" t="s">
        <v>213</v>
      </c>
      <c r="E111" s="490">
        <v>2021</v>
      </c>
      <c r="F111" s="490" t="s">
        <v>31</v>
      </c>
      <c r="G111" s="490" t="s">
        <v>29</v>
      </c>
      <c r="H111" s="19" t="s">
        <v>28</v>
      </c>
      <c r="I111" s="16">
        <v>297.7</v>
      </c>
      <c r="J111" s="55" t="s">
        <v>178</v>
      </c>
      <c r="K111" s="49"/>
      <c r="L111" s="21">
        <v>297.7</v>
      </c>
      <c r="M111" s="49"/>
      <c r="O111" s="426"/>
      <c r="P111" s="523"/>
      <c r="Q111" s="473"/>
      <c r="R111" s="473"/>
      <c r="S111" s="473"/>
      <c r="T111" s="473"/>
      <c r="U111" s="473"/>
      <c r="V111" s="473"/>
      <c r="W111" s="473"/>
      <c r="X111" s="473"/>
      <c r="Y111" s="473"/>
      <c r="Z111" s="474"/>
      <c r="AA111" s="171">
        <f t="shared" si="4"/>
        <v>-297.7</v>
      </c>
      <c r="AB111" s="171">
        <f t="shared" si="5"/>
        <v>0</v>
      </c>
      <c r="AC111" s="171">
        <f t="shared" si="6"/>
        <v>-297.7</v>
      </c>
      <c r="AD111" s="171">
        <f t="shared" si="7"/>
        <v>-297.7</v>
      </c>
    </row>
    <row r="112" spans="2:30" ht="15" customHeight="1">
      <c r="B112" s="426"/>
      <c r="C112" s="763"/>
      <c r="D112" s="465"/>
      <c r="E112" s="455"/>
      <c r="F112" s="455"/>
      <c r="G112" s="455"/>
      <c r="H112" s="8" t="s">
        <v>115</v>
      </c>
      <c r="I112" s="12"/>
      <c r="J112" s="55" t="s">
        <v>214</v>
      </c>
      <c r="K112" s="30"/>
      <c r="L112" s="2">
        <v>1</v>
      </c>
      <c r="M112" s="30"/>
      <c r="O112" s="426"/>
      <c r="P112" s="523"/>
      <c r="Q112" s="476"/>
      <c r="R112" s="476"/>
      <c r="S112" s="476"/>
      <c r="T112" s="476"/>
      <c r="U112" s="476"/>
      <c r="V112" s="476"/>
      <c r="W112" s="476"/>
      <c r="X112" s="476"/>
      <c r="Y112" s="476"/>
      <c r="Z112" s="477"/>
      <c r="AA112" s="170">
        <f t="shared" si="4"/>
        <v>-1</v>
      </c>
      <c r="AB112" s="170">
        <f t="shared" si="5"/>
        <v>0</v>
      </c>
      <c r="AC112" s="170">
        <f t="shared" si="6"/>
        <v>0</v>
      </c>
      <c r="AD112" s="170">
        <f t="shared" si="7"/>
        <v>-1</v>
      </c>
    </row>
    <row r="113" spans="2:30" ht="15" customHeight="1">
      <c r="B113" s="426"/>
      <c r="C113" s="763"/>
      <c r="D113" s="465"/>
      <c r="E113" s="455"/>
      <c r="F113" s="455"/>
      <c r="G113" s="455"/>
      <c r="H113" s="7" t="s">
        <v>116</v>
      </c>
      <c r="I113" s="9">
        <v>297.7</v>
      </c>
      <c r="J113" s="55" t="s">
        <v>56</v>
      </c>
      <c r="K113" s="30"/>
      <c r="L113" s="6">
        <v>297.7</v>
      </c>
      <c r="M113" s="30"/>
      <c r="O113" s="426"/>
      <c r="P113" s="523"/>
      <c r="Q113" s="476"/>
      <c r="R113" s="476"/>
      <c r="S113" s="476"/>
      <c r="T113" s="476"/>
      <c r="U113" s="476"/>
      <c r="V113" s="476"/>
      <c r="W113" s="476"/>
      <c r="X113" s="476"/>
      <c r="Y113" s="476"/>
      <c r="Z113" s="477"/>
      <c r="AA113" s="170">
        <f t="shared" si="4"/>
        <v>-297.7</v>
      </c>
      <c r="AB113" s="170">
        <f t="shared" si="5"/>
        <v>0</v>
      </c>
      <c r="AC113" s="170">
        <f t="shared" si="6"/>
        <v>-297.7</v>
      </c>
      <c r="AD113" s="170">
        <f t="shared" si="7"/>
        <v>-297.7</v>
      </c>
    </row>
    <row r="114" spans="2:30" ht="39" thickBot="1">
      <c r="B114" s="426"/>
      <c r="C114" s="763"/>
      <c r="D114" s="466"/>
      <c r="E114" s="456"/>
      <c r="F114" s="456"/>
      <c r="G114" s="456"/>
      <c r="H114" s="54" t="s">
        <v>117</v>
      </c>
      <c r="I114" s="20"/>
      <c r="J114" s="56" t="s">
        <v>57</v>
      </c>
      <c r="K114" s="31"/>
      <c r="L114" s="31">
        <v>1</v>
      </c>
      <c r="M114" s="31"/>
      <c r="O114" s="426"/>
      <c r="P114" s="523"/>
      <c r="Q114" s="479"/>
      <c r="R114" s="479"/>
      <c r="S114" s="479"/>
      <c r="T114" s="479"/>
      <c r="U114" s="479"/>
      <c r="V114" s="479"/>
      <c r="W114" s="479"/>
      <c r="X114" s="479"/>
      <c r="Y114" s="479"/>
      <c r="Z114" s="480"/>
      <c r="AA114" s="170">
        <f t="shared" si="4"/>
        <v>-1</v>
      </c>
      <c r="AB114" s="170">
        <f t="shared" si="5"/>
        <v>0</v>
      </c>
      <c r="AC114" s="170">
        <f t="shared" si="6"/>
        <v>0</v>
      </c>
      <c r="AD114" s="170">
        <f t="shared" si="7"/>
        <v>-1</v>
      </c>
    </row>
    <row r="115" spans="2:30" ht="15" customHeight="1" thickTop="1">
      <c r="B115" s="426"/>
      <c r="C115" s="763"/>
      <c r="D115" s="714" t="s">
        <v>134</v>
      </c>
      <c r="E115" s="715"/>
      <c r="F115" s="715"/>
      <c r="G115" s="715"/>
      <c r="H115" s="715"/>
      <c r="I115" s="715"/>
      <c r="J115" s="715"/>
      <c r="K115" s="715"/>
      <c r="L115" s="715"/>
      <c r="M115" s="716"/>
      <c r="O115" s="426"/>
      <c r="P115" s="523"/>
      <c r="Q115" s="720" t="s">
        <v>134</v>
      </c>
      <c r="R115" s="720"/>
      <c r="S115" s="720"/>
      <c r="T115" s="720"/>
      <c r="U115" s="720"/>
      <c r="V115" s="720"/>
      <c r="W115" s="720"/>
      <c r="X115" s="720"/>
      <c r="Y115" s="720"/>
      <c r="Z115" s="721"/>
      <c r="AA115" s="170">
        <f t="shared" si="4"/>
        <v>0</v>
      </c>
      <c r="AB115" s="170">
        <f t="shared" si="5"/>
        <v>0</v>
      </c>
      <c r="AC115" s="170">
        <f t="shared" si="6"/>
        <v>0</v>
      </c>
      <c r="AD115" s="170">
        <f t="shared" si="7"/>
        <v>0</v>
      </c>
    </row>
    <row r="116" spans="2:30" ht="24" customHeight="1">
      <c r="B116" s="426"/>
      <c r="C116" s="763"/>
      <c r="D116" s="821"/>
      <c r="E116" s="822"/>
      <c r="F116" s="822"/>
      <c r="G116" s="822"/>
      <c r="H116" s="822"/>
      <c r="I116" s="822"/>
      <c r="J116" s="822"/>
      <c r="K116" s="822"/>
      <c r="L116" s="822"/>
      <c r="M116" s="823"/>
      <c r="O116" s="426"/>
      <c r="P116" s="523"/>
      <c r="Q116" s="830" t="s">
        <v>230</v>
      </c>
      <c r="R116" s="812" t="s">
        <v>172</v>
      </c>
      <c r="S116" s="815" t="s">
        <v>162</v>
      </c>
      <c r="T116" s="818" t="s">
        <v>29</v>
      </c>
      <c r="U116" s="139" t="s">
        <v>28</v>
      </c>
      <c r="V116" s="140">
        <v>1483.02</v>
      </c>
      <c r="W116" s="227" t="s">
        <v>178</v>
      </c>
      <c r="X116" s="228"/>
      <c r="Y116" s="228">
        <v>706.2</v>
      </c>
      <c r="Z116" s="228">
        <v>776.82</v>
      </c>
      <c r="AA116" s="171">
        <f t="shared" si="4"/>
        <v>706.2</v>
      </c>
      <c r="AB116" s="171">
        <f t="shared" si="5"/>
        <v>776.82</v>
      </c>
      <c r="AC116" s="171">
        <f t="shared" si="6"/>
        <v>1483.02</v>
      </c>
      <c r="AD116" s="171">
        <f t="shared" si="7"/>
        <v>1483.02</v>
      </c>
    </row>
    <row r="117" spans="2:30" ht="42" customHeight="1">
      <c r="B117" s="426"/>
      <c r="C117" s="763"/>
      <c r="D117" s="824"/>
      <c r="E117" s="825"/>
      <c r="F117" s="825"/>
      <c r="G117" s="825"/>
      <c r="H117" s="825"/>
      <c r="I117" s="825"/>
      <c r="J117" s="825"/>
      <c r="K117" s="825"/>
      <c r="L117" s="825"/>
      <c r="M117" s="826"/>
      <c r="O117" s="426"/>
      <c r="P117" s="523"/>
      <c r="Q117" s="831"/>
      <c r="R117" s="813"/>
      <c r="S117" s="816"/>
      <c r="T117" s="819"/>
      <c r="U117" s="137" t="s">
        <v>115</v>
      </c>
      <c r="V117" s="138"/>
      <c r="W117" s="227" t="s">
        <v>204</v>
      </c>
      <c r="X117" s="228"/>
      <c r="Y117" s="228">
        <v>1000</v>
      </c>
      <c r="Z117" s="228">
        <v>1000</v>
      </c>
      <c r="AA117" s="170">
        <f t="shared" si="4"/>
        <v>1000</v>
      </c>
      <c r="AB117" s="170">
        <f t="shared" si="5"/>
        <v>1000</v>
      </c>
      <c r="AC117" s="170">
        <f t="shared" si="6"/>
        <v>0</v>
      </c>
      <c r="AD117" s="170">
        <f t="shared" si="7"/>
        <v>2000</v>
      </c>
    </row>
    <row r="118" spans="2:30" ht="28.5" customHeight="1">
      <c r="B118" s="426"/>
      <c r="C118" s="763"/>
      <c r="D118" s="824"/>
      <c r="E118" s="825"/>
      <c r="F118" s="825"/>
      <c r="G118" s="825"/>
      <c r="H118" s="825"/>
      <c r="I118" s="825"/>
      <c r="J118" s="825"/>
      <c r="K118" s="825"/>
      <c r="L118" s="825"/>
      <c r="M118" s="826"/>
      <c r="O118" s="426"/>
      <c r="P118" s="523"/>
      <c r="Q118" s="831"/>
      <c r="R118" s="813"/>
      <c r="S118" s="816"/>
      <c r="T118" s="819"/>
      <c r="U118" s="139" t="s">
        <v>116</v>
      </c>
      <c r="V118" s="140">
        <v>706.2</v>
      </c>
      <c r="W118" s="227" t="s">
        <v>33</v>
      </c>
      <c r="X118" s="228"/>
      <c r="Y118" s="228">
        <v>0.71</v>
      </c>
      <c r="Z118" s="228">
        <v>0.78</v>
      </c>
      <c r="AA118" s="170">
        <f t="shared" si="4"/>
        <v>0.71</v>
      </c>
      <c r="AB118" s="170">
        <f t="shared" si="5"/>
        <v>0.78</v>
      </c>
      <c r="AC118" s="170">
        <f t="shared" si="6"/>
        <v>706.2</v>
      </c>
      <c r="AD118" s="170">
        <f t="shared" si="7"/>
        <v>1.49</v>
      </c>
    </row>
    <row r="119" spans="2:30" ht="26.25" customHeight="1" thickBot="1">
      <c r="B119" s="426"/>
      <c r="C119" s="763"/>
      <c r="D119" s="827"/>
      <c r="E119" s="828"/>
      <c r="F119" s="828"/>
      <c r="G119" s="828"/>
      <c r="H119" s="828"/>
      <c r="I119" s="828"/>
      <c r="J119" s="828"/>
      <c r="K119" s="828"/>
      <c r="L119" s="828"/>
      <c r="M119" s="829"/>
      <c r="O119" s="426"/>
      <c r="P119" s="523"/>
      <c r="Q119" s="832"/>
      <c r="R119" s="814"/>
      <c r="S119" s="817"/>
      <c r="T119" s="820"/>
      <c r="U119" s="141" t="s">
        <v>117</v>
      </c>
      <c r="V119" s="142">
        <v>776.82</v>
      </c>
      <c r="W119" s="229" t="s">
        <v>177</v>
      </c>
      <c r="X119" s="230"/>
      <c r="Y119" s="335">
        <v>1</v>
      </c>
      <c r="Z119" s="335">
        <v>1</v>
      </c>
      <c r="AA119" s="170">
        <f t="shared" si="4"/>
        <v>1</v>
      </c>
      <c r="AB119" s="170">
        <f t="shared" si="5"/>
        <v>1</v>
      </c>
      <c r="AC119" s="170">
        <f t="shared" si="6"/>
        <v>776.82</v>
      </c>
      <c r="AD119" s="170">
        <f t="shared" si="7"/>
        <v>2</v>
      </c>
    </row>
    <row r="120" spans="2:30" ht="26.25" customHeight="1" thickTop="1">
      <c r="B120" s="426"/>
      <c r="C120" s="763"/>
      <c r="D120" s="515" t="s">
        <v>235</v>
      </c>
      <c r="E120" s="491">
        <v>2020</v>
      </c>
      <c r="F120" s="491" t="s">
        <v>162</v>
      </c>
      <c r="G120" s="520" t="s">
        <v>29</v>
      </c>
      <c r="H120" s="143" t="s">
        <v>28</v>
      </c>
      <c r="I120" s="144"/>
      <c r="J120" s="72" t="s">
        <v>178</v>
      </c>
      <c r="K120" s="145">
        <v>422000</v>
      </c>
      <c r="L120" s="146"/>
      <c r="M120" s="146"/>
      <c r="O120" s="426"/>
      <c r="P120" s="523"/>
      <c r="Q120" s="515" t="s">
        <v>236</v>
      </c>
      <c r="R120" s="491">
        <v>2020</v>
      </c>
      <c r="S120" s="491" t="s">
        <v>162</v>
      </c>
      <c r="T120" s="517" t="s">
        <v>29</v>
      </c>
      <c r="U120" s="143" t="s">
        <v>28</v>
      </c>
      <c r="V120" s="144">
        <f>V121</f>
        <v>422000</v>
      </c>
      <c r="W120" s="231" t="s">
        <v>178</v>
      </c>
      <c r="X120" s="145">
        <v>422000</v>
      </c>
      <c r="Y120" s="145"/>
      <c r="Z120" s="145"/>
      <c r="AA120" s="171">
        <f t="shared" si="4"/>
        <v>0</v>
      </c>
      <c r="AB120" s="171">
        <f t="shared" si="5"/>
        <v>0</v>
      </c>
      <c r="AC120" s="171">
        <f t="shared" si="6"/>
        <v>422000</v>
      </c>
      <c r="AD120" s="171">
        <f t="shared" si="7"/>
        <v>0</v>
      </c>
    </row>
    <row r="121" spans="2:30" ht="26.25" customHeight="1">
      <c r="B121" s="426"/>
      <c r="C121" s="763"/>
      <c r="D121" s="459"/>
      <c r="E121" s="457"/>
      <c r="F121" s="457"/>
      <c r="G121" s="481"/>
      <c r="H121" s="7" t="s">
        <v>115</v>
      </c>
      <c r="I121" s="28"/>
      <c r="J121" s="55" t="s">
        <v>237</v>
      </c>
      <c r="K121" s="32">
        <v>28133</v>
      </c>
      <c r="L121" s="32"/>
      <c r="M121" s="32"/>
      <c r="O121" s="426"/>
      <c r="P121" s="523"/>
      <c r="Q121" s="459"/>
      <c r="R121" s="457"/>
      <c r="S121" s="457"/>
      <c r="T121" s="518"/>
      <c r="U121" s="7" t="s">
        <v>115</v>
      </c>
      <c r="V121" s="28">
        <v>422000</v>
      </c>
      <c r="W121" s="232" t="s">
        <v>205</v>
      </c>
      <c r="X121" s="18">
        <v>28133</v>
      </c>
      <c r="Y121" s="18"/>
      <c r="Z121" s="18"/>
      <c r="AA121" s="170">
        <f t="shared" si="4"/>
        <v>0</v>
      </c>
      <c r="AB121" s="170">
        <f t="shared" si="5"/>
        <v>0</v>
      </c>
      <c r="AC121" s="170">
        <f t="shared" si="6"/>
        <v>422000</v>
      </c>
      <c r="AD121" s="170">
        <f t="shared" si="7"/>
        <v>0</v>
      </c>
    </row>
    <row r="122" spans="2:30" ht="26.25" customHeight="1">
      <c r="B122" s="426"/>
      <c r="C122" s="763"/>
      <c r="D122" s="459"/>
      <c r="E122" s="457"/>
      <c r="F122" s="457"/>
      <c r="G122" s="481"/>
      <c r="H122" s="7" t="s">
        <v>116</v>
      </c>
      <c r="I122" s="28">
        <v>460000</v>
      </c>
      <c r="J122" s="55" t="s">
        <v>206</v>
      </c>
      <c r="K122" s="51">
        <v>15</v>
      </c>
      <c r="L122" s="51"/>
      <c r="M122" s="51"/>
      <c r="O122" s="426"/>
      <c r="P122" s="523"/>
      <c r="Q122" s="459"/>
      <c r="R122" s="457"/>
      <c r="S122" s="457"/>
      <c r="T122" s="518"/>
      <c r="U122" s="7" t="s">
        <v>116</v>
      </c>
      <c r="V122" s="28"/>
      <c r="W122" s="203" t="s">
        <v>206</v>
      </c>
      <c r="X122" s="18">
        <v>15</v>
      </c>
      <c r="Y122" s="18"/>
      <c r="Z122" s="18"/>
      <c r="AA122" s="170">
        <f t="shared" si="4"/>
        <v>0</v>
      </c>
      <c r="AB122" s="170">
        <f t="shared" si="5"/>
        <v>0</v>
      </c>
      <c r="AC122" s="170">
        <f t="shared" si="6"/>
        <v>-460000</v>
      </c>
      <c r="AD122" s="170">
        <f t="shared" si="7"/>
        <v>0</v>
      </c>
    </row>
    <row r="123" spans="2:30" ht="26.25" customHeight="1" thickBot="1">
      <c r="B123" s="426"/>
      <c r="C123" s="763"/>
      <c r="D123" s="516"/>
      <c r="E123" s="492"/>
      <c r="F123" s="492"/>
      <c r="G123" s="521"/>
      <c r="H123" s="54" t="s">
        <v>117</v>
      </c>
      <c r="I123" s="25"/>
      <c r="J123" s="56" t="s">
        <v>177</v>
      </c>
      <c r="K123" s="31">
        <v>1</v>
      </c>
      <c r="L123" s="31"/>
      <c r="M123" s="31"/>
      <c r="O123" s="426"/>
      <c r="P123" s="523"/>
      <c r="Q123" s="516"/>
      <c r="R123" s="492"/>
      <c r="S123" s="492"/>
      <c r="T123" s="519"/>
      <c r="U123" s="54" t="s">
        <v>117</v>
      </c>
      <c r="V123" s="25"/>
      <c r="W123" s="233" t="s">
        <v>163</v>
      </c>
      <c r="X123" s="336">
        <v>1</v>
      </c>
      <c r="Y123" s="207"/>
      <c r="Z123" s="207"/>
      <c r="AA123" s="170">
        <f t="shared" si="4"/>
        <v>0</v>
      </c>
      <c r="AB123" s="170">
        <f t="shared" si="5"/>
        <v>0</v>
      </c>
      <c r="AC123" s="170">
        <f t="shared" si="6"/>
        <v>0</v>
      </c>
      <c r="AD123" s="170">
        <f t="shared" si="7"/>
        <v>0</v>
      </c>
    </row>
    <row r="124" spans="2:30" ht="15" customHeight="1" thickTop="1">
      <c r="B124" s="426"/>
      <c r="C124" s="763"/>
      <c r="D124" s="472"/>
      <c r="E124" s="473"/>
      <c r="F124" s="473"/>
      <c r="G124" s="473"/>
      <c r="H124" s="473"/>
      <c r="I124" s="473"/>
      <c r="J124" s="473"/>
      <c r="K124" s="473"/>
      <c r="L124" s="473"/>
      <c r="M124" s="474"/>
      <c r="O124" s="426"/>
      <c r="P124" s="523"/>
      <c r="Q124" s="711" t="s">
        <v>263</v>
      </c>
      <c r="R124" s="712">
        <v>2021</v>
      </c>
      <c r="S124" s="712" t="s">
        <v>162</v>
      </c>
      <c r="T124" s="713" t="s">
        <v>29</v>
      </c>
      <c r="U124" s="188" t="s">
        <v>28</v>
      </c>
      <c r="V124" s="189">
        <f>V126</f>
        <v>140000</v>
      </c>
      <c r="W124" s="212" t="s">
        <v>178</v>
      </c>
      <c r="X124" s="190"/>
      <c r="Y124" s="190">
        <v>140000</v>
      </c>
      <c r="Z124" s="190"/>
      <c r="AA124" s="171">
        <f t="shared" si="4"/>
        <v>140000</v>
      </c>
      <c r="AB124" s="171">
        <f t="shared" si="5"/>
        <v>0</v>
      </c>
      <c r="AC124" s="171">
        <f t="shared" si="6"/>
        <v>140000</v>
      </c>
      <c r="AD124" s="171">
        <f t="shared" si="7"/>
        <v>140000</v>
      </c>
    </row>
    <row r="125" spans="2:30" ht="25.5">
      <c r="B125" s="426"/>
      <c r="C125" s="763"/>
      <c r="D125" s="475"/>
      <c r="E125" s="476"/>
      <c r="F125" s="476"/>
      <c r="G125" s="476"/>
      <c r="H125" s="476"/>
      <c r="I125" s="476"/>
      <c r="J125" s="476"/>
      <c r="K125" s="476"/>
      <c r="L125" s="476"/>
      <c r="M125" s="477"/>
      <c r="O125" s="426"/>
      <c r="P125" s="523"/>
      <c r="Q125" s="711"/>
      <c r="R125" s="712"/>
      <c r="S125" s="712"/>
      <c r="T125" s="713"/>
      <c r="U125" s="184" t="s">
        <v>115</v>
      </c>
      <c r="V125" s="185"/>
      <c r="W125" s="212" t="s">
        <v>234</v>
      </c>
      <c r="X125" s="190"/>
      <c r="Y125" s="190">
        <v>499999.99999999994</v>
      </c>
      <c r="Z125" s="190"/>
      <c r="AA125" s="170">
        <f t="shared" si="4"/>
        <v>499999.99999999994</v>
      </c>
      <c r="AB125" s="170">
        <f t="shared" si="5"/>
        <v>0</v>
      </c>
      <c r="AC125" s="170">
        <f t="shared" si="6"/>
        <v>0</v>
      </c>
      <c r="AD125" s="170">
        <f t="shared" si="7"/>
        <v>499999.99999999994</v>
      </c>
    </row>
    <row r="126" spans="2:30" ht="29.25" customHeight="1">
      <c r="B126" s="426"/>
      <c r="C126" s="763"/>
      <c r="D126" s="475"/>
      <c r="E126" s="476"/>
      <c r="F126" s="476"/>
      <c r="G126" s="476"/>
      <c r="H126" s="476"/>
      <c r="I126" s="476"/>
      <c r="J126" s="476"/>
      <c r="K126" s="476"/>
      <c r="L126" s="476"/>
      <c r="M126" s="477"/>
      <c r="O126" s="426"/>
      <c r="P126" s="523"/>
      <c r="Q126" s="711"/>
      <c r="R126" s="712"/>
      <c r="S126" s="712"/>
      <c r="T126" s="713"/>
      <c r="U126" s="184" t="s">
        <v>116</v>
      </c>
      <c r="V126" s="185">
        <f>Y124</f>
        <v>140000</v>
      </c>
      <c r="W126" s="212" t="s">
        <v>264</v>
      </c>
      <c r="X126" s="190"/>
      <c r="Y126" s="190">
        <f>Y124/Y125</f>
        <v>0.28</v>
      </c>
      <c r="Z126" s="190"/>
      <c r="AA126" s="170">
        <f t="shared" si="4"/>
        <v>0.28</v>
      </c>
      <c r="AB126" s="170">
        <f t="shared" si="5"/>
        <v>0</v>
      </c>
      <c r="AC126" s="170">
        <f t="shared" si="6"/>
        <v>140000</v>
      </c>
      <c r="AD126" s="170">
        <f t="shared" si="7"/>
        <v>0.28</v>
      </c>
    </row>
    <row r="127" spans="2:30" ht="33" customHeight="1" thickBot="1">
      <c r="B127" s="426"/>
      <c r="C127" s="763"/>
      <c r="D127" s="478"/>
      <c r="E127" s="479"/>
      <c r="F127" s="479"/>
      <c r="G127" s="479"/>
      <c r="H127" s="479"/>
      <c r="I127" s="479"/>
      <c r="J127" s="479"/>
      <c r="K127" s="479"/>
      <c r="L127" s="479"/>
      <c r="M127" s="480"/>
      <c r="O127" s="426"/>
      <c r="P127" s="523"/>
      <c r="Q127" s="711"/>
      <c r="R127" s="712"/>
      <c r="S127" s="712"/>
      <c r="T127" s="713"/>
      <c r="U127" s="186" t="s">
        <v>117</v>
      </c>
      <c r="V127" s="191"/>
      <c r="W127" s="212" t="s">
        <v>233</v>
      </c>
      <c r="X127" s="190"/>
      <c r="Y127" s="340">
        <v>1</v>
      </c>
      <c r="Z127" s="190"/>
      <c r="AA127" s="170">
        <f t="shared" si="4"/>
        <v>1</v>
      </c>
      <c r="AB127" s="170">
        <f t="shared" si="5"/>
        <v>0</v>
      </c>
      <c r="AC127" s="170">
        <f t="shared" si="6"/>
        <v>0</v>
      </c>
      <c r="AD127" s="170">
        <f t="shared" si="7"/>
        <v>1</v>
      </c>
    </row>
    <row r="128" spans="2:30" ht="15.75" thickTop="1">
      <c r="B128" s="426"/>
      <c r="C128" s="763"/>
      <c r="D128" s="714" t="s">
        <v>135</v>
      </c>
      <c r="E128" s="715"/>
      <c r="F128" s="715"/>
      <c r="G128" s="715"/>
      <c r="H128" s="715"/>
      <c r="I128" s="715"/>
      <c r="J128" s="715"/>
      <c r="K128" s="715"/>
      <c r="L128" s="715"/>
      <c r="M128" s="716"/>
      <c r="O128" s="426"/>
      <c r="P128" s="523"/>
      <c r="Q128" s="92" t="s">
        <v>135</v>
      </c>
      <c r="R128" s="92"/>
      <c r="S128" s="92"/>
      <c r="T128" s="92"/>
      <c r="U128" s="92"/>
      <c r="V128" s="92"/>
      <c r="W128" s="92"/>
      <c r="X128" s="194"/>
      <c r="Y128" s="194"/>
      <c r="Z128" s="195"/>
      <c r="AA128" s="170">
        <f t="shared" si="4"/>
        <v>0</v>
      </c>
      <c r="AB128" s="170">
        <f t="shared" si="5"/>
        <v>0</v>
      </c>
      <c r="AC128" s="170">
        <f t="shared" si="6"/>
        <v>0</v>
      </c>
      <c r="AD128" s="170">
        <f t="shared" si="7"/>
        <v>0</v>
      </c>
    </row>
    <row r="129" spans="2:30" ht="18.75" customHeight="1" thickBot="1">
      <c r="B129" s="426"/>
      <c r="C129" s="763"/>
      <c r="D129" s="717" t="s">
        <v>136</v>
      </c>
      <c r="E129" s="718"/>
      <c r="F129" s="718"/>
      <c r="G129" s="718"/>
      <c r="H129" s="718"/>
      <c r="I129" s="718"/>
      <c r="J129" s="718"/>
      <c r="K129" s="718"/>
      <c r="L129" s="718"/>
      <c r="M129" s="719"/>
      <c r="O129" s="426"/>
      <c r="P129" s="523"/>
      <c r="Q129" s="569" t="s">
        <v>136</v>
      </c>
      <c r="R129" s="569"/>
      <c r="S129" s="569"/>
      <c r="T129" s="569"/>
      <c r="U129" s="569"/>
      <c r="V129" s="569"/>
      <c r="W129" s="569"/>
      <c r="X129" s="569"/>
      <c r="Y129" s="569"/>
      <c r="Z129" s="570"/>
      <c r="AA129" s="170">
        <f t="shared" si="4"/>
        <v>0</v>
      </c>
      <c r="AB129" s="170">
        <f t="shared" si="5"/>
        <v>0</v>
      </c>
      <c r="AC129" s="170">
        <f t="shared" si="6"/>
        <v>0</v>
      </c>
      <c r="AD129" s="170">
        <f t="shared" si="7"/>
        <v>0</v>
      </c>
    </row>
    <row r="130" spans="2:30" ht="15.75" thickTop="1">
      <c r="B130" s="426"/>
      <c r="C130" s="763"/>
      <c r="D130" s="565" t="s">
        <v>215</v>
      </c>
      <c r="E130" s="566"/>
      <c r="F130" s="566"/>
      <c r="G130" s="566"/>
      <c r="H130" s="566"/>
      <c r="I130" s="566"/>
      <c r="J130" s="566"/>
      <c r="K130" s="566"/>
      <c r="L130" s="566"/>
      <c r="M130" s="567"/>
      <c r="O130" s="426"/>
      <c r="P130" s="523"/>
      <c r="Q130" s="623" t="s">
        <v>194</v>
      </c>
      <c r="R130" s="623"/>
      <c r="S130" s="623"/>
      <c r="T130" s="623"/>
      <c r="U130" s="623"/>
      <c r="V130" s="623"/>
      <c r="W130" s="234"/>
      <c r="X130" s="235"/>
      <c r="Y130" s="235"/>
      <c r="Z130" s="236"/>
      <c r="AA130" s="170">
        <f t="shared" si="4"/>
        <v>0</v>
      </c>
      <c r="AB130" s="170">
        <f t="shared" si="5"/>
        <v>0</v>
      </c>
      <c r="AC130" s="170">
        <f t="shared" si="6"/>
        <v>0</v>
      </c>
      <c r="AD130" s="170">
        <f t="shared" si="7"/>
        <v>0</v>
      </c>
    </row>
    <row r="131" spans="2:30" ht="15" customHeight="1">
      <c r="B131" s="426"/>
      <c r="C131" s="763"/>
      <c r="D131" s="692"/>
      <c r="E131" s="693"/>
      <c r="F131" s="693"/>
      <c r="G131" s="693"/>
      <c r="H131" s="693"/>
      <c r="I131" s="693"/>
      <c r="J131" s="693"/>
      <c r="K131" s="693"/>
      <c r="L131" s="693"/>
      <c r="M131" s="694"/>
      <c r="O131" s="426"/>
      <c r="P131" s="523"/>
      <c r="Q131" s="586" t="s">
        <v>221</v>
      </c>
      <c r="R131" s="686" t="s">
        <v>195</v>
      </c>
      <c r="S131" s="686" t="s">
        <v>196</v>
      </c>
      <c r="T131" s="689" t="s">
        <v>29</v>
      </c>
      <c r="U131" s="165" t="s">
        <v>28</v>
      </c>
      <c r="V131" s="166">
        <v>356.63</v>
      </c>
      <c r="W131" s="216" t="s">
        <v>178</v>
      </c>
      <c r="X131" s="218"/>
      <c r="Y131" s="218">
        <v>169.83</v>
      </c>
      <c r="Z131" s="218">
        <v>186.8</v>
      </c>
      <c r="AA131" s="171">
        <f t="shared" si="4"/>
        <v>169.83</v>
      </c>
      <c r="AB131" s="171">
        <f t="shared" si="5"/>
        <v>186.8</v>
      </c>
      <c r="AC131" s="171">
        <f t="shared" si="6"/>
        <v>356.63</v>
      </c>
      <c r="AD131" s="171">
        <f t="shared" si="7"/>
        <v>356.63</v>
      </c>
    </row>
    <row r="132" spans="2:30" ht="25.5">
      <c r="B132" s="426"/>
      <c r="C132" s="763"/>
      <c r="D132" s="475"/>
      <c r="E132" s="476"/>
      <c r="F132" s="476"/>
      <c r="G132" s="476"/>
      <c r="H132" s="476"/>
      <c r="I132" s="476"/>
      <c r="J132" s="476"/>
      <c r="K132" s="476"/>
      <c r="L132" s="476"/>
      <c r="M132" s="477"/>
      <c r="O132" s="426"/>
      <c r="P132" s="523"/>
      <c r="Q132" s="587"/>
      <c r="R132" s="687"/>
      <c r="S132" s="687"/>
      <c r="T132" s="690"/>
      <c r="U132" s="98" t="s">
        <v>115</v>
      </c>
      <c r="V132" s="103"/>
      <c r="W132" s="216" t="s">
        <v>68</v>
      </c>
      <c r="X132" s="218"/>
      <c r="Y132" s="218">
        <v>1</v>
      </c>
      <c r="Z132" s="218">
        <v>1</v>
      </c>
      <c r="AA132" s="170">
        <f t="shared" si="4"/>
        <v>1</v>
      </c>
      <c r="AB132" s="170">
        <f t="shared" si="5"/>
        <v>1</v>
      </c>
      <c r="AC132" s="170">
        <f t="shared" si="6"/>
        <v>0</v>
      </c>
      <c r="AD132" s="170">
        <f t="shared" si="7"/>
        <v>2</v>
      </c>
    </row>
    <row r="133" spans="2:30" ht="27.75" customHeight="1">
      <c r="B133" s="426"/>
      <c r="C133" s="763"/>
      <c r="D133" s="475"/>
      <c r="E133" s="476"/>
      <c r="F133" s="476"/>
      <c r="G133" s="476"/>
      <c r="H133" s="476"/>
      <c r="I133" s="476"/>
      <c r="J133" s="476"/>
      <c r="K133" s="476"/>
      <c r="L133" s="476"/>
      <c r="M133" s="477"/>
      <c r="O133" s="426"/>
      <c r="P133" s="523"/>
      <c r="Q133" s="587"/>
      <c r="R133" s="687"/>
      <c r="S133" s="687"/>
      <c r="T133" s="690"/>
      <c r="U133" s="96" t="s">
        <v>116</v>
      </c>
      <c r="V133" s="104">
        <v>169.83</v>
      </c>
      <c r="W133" s="216" t="s">
        <v>54</v>
      </c>
      <c r="X133" s="218"/>
      <c r="Y133" s="218">
        <v>169.83</v>
      </c>
      <c r="Z133" s="218">
        <v>186.8</v>
      </c>
      <c r="AA133" s="170">
        <f t="shared" si="4"/>
        <v>169.83</v>
      </c>
      <c r="AB133" s="170">
        <f t="shared" si="5"/>
        <v>186.8</v>
      </c>
      <c r="AC133" s="170">
        <f t="shared" si="6"/>
        <v>169.83</v>
      </c>
      <c r="AD133" s="170">
        <f t="shared" si="7"/>
        <v>356.63</v>
      </c>
    </row>
    <row r="134" spans="2:30" ht="28.5" customHeight="1" thickBot="1">
      <c r="B134" s="426"/>
      <c r="C134" s="763"/>
      <c r="D134" s="478"/>
      <c r="E134" s="479"/>
      <c r="F134" s="479"/>
      <c r="G134" s="479"/>
      <c r="H134" s="479"/>
      <c r="I134" s="479"/>
      <c r="J134" s="479"/>
      <c r="K134" s="479"/>
      <c r="L134" s="479"/>
      <c r="M134" s="480"/>
      <c r="O134" s="426"/>
      <c r="P134" s="523"/>
      <c r="Q134" s="588"/>
      <c r="R134" s="688"/>
      <c r="S134" s="688"/>
      <c r="T134" s="691"/>
      <c r="U134" s="100" t="s">
        <v>117</v>
      </c>
      <c r="V134" s="105">
        <v>186.8</v>
      </c>
      <c r="W134" s="219" t="s">
        <v>69</v>
      </c>
      <c r="X134" s="220"/>
      <c r="Y134" s="335">
        <v>1</v>
      </c>
      <c r="Z134" s="335">
        <v>1</v>
      </c>
      <c r="AA134" s="170">
        <f t="shared" si="4"/>
        <v>1</v>
      </c>
      <c r="AB134" s="170">
        <f t="shared" si="5"/>
        <v>1</v>
      </c>
      <c r="AC134" s="170">
        <f t="shared" si="6"/>
        <v>186.8</v>
      </c>
      <c r="AD134" s="170">
        <f t="shared" si="7"/>
        <v>2</v>
      </c>
    </row>
    <row r="135" spans="2:30" ht="15.75" thickTop="1">
      <c r="B135" s="426"/>
      <c r="C135" s="763"/>
      <c r="D135" s="565" t="s">
        <v>137</v>
      </c>
      <c r="E135" s="566"/>
      <c r="F135" s="566"/>
      <c r="G135" s="566"/>
      <c r="H135" s="566"/>
      <c r="I135" s="566"/>
      <c r="J135" s="566"/>
      <c r="K135" s="566"/>
      <c r="L135" s="566"/>
      <c r="M135" s="567"/>
      <c r="O135" s="426"/>
      <c r="P135" s="523"/>
      <c r="Q135" s="565" t="s">
        <v>137</v>
      </c>
      <c r="R135" s="566"/>
      <c r="S135" s="566"/>
      <c r="T135" s="566"/>
      <c r="U135" s="566"/>
      <c r="V135" s="566"/>
      <c r="W135" s="566"/>
      <c r="X135" s="566"/>
      <c r="Y135" s="566"/>
      <c r="Z135" s="567"/>
      <c r="AA135" s="170">
        <f t="shared" si="4"/>
        <v>0</v>
      </c>
      <c r="AB135" s="170">
        <f t="shared" si="5"/>
        <v>0</v>
      </c>
      <c r="AC135" s="170">
        <f t="shared" si="6"/>
        <v>0</v>
      </c>
      <c r="AD135" s="170">
        <f t="shared" si="7"/>
        <v>0</v>
      </c>
    </row>
    <row r="136" spans="2:30" ht="15" customHeight="1">
      <c r="B136" s="426"/>
      <c r="C136" s="763"/>
      <c r="D136" s="568" t="s">
        <v>138</v>
      </c>
      <c r="E136" s="569"/>
      <c r="F136" s="569"/>
      <c r="G136" s="569"/>
      <c r="H136" s="569"/>
      <c r="I136" s="569"/>
      <c r="J136" s="569"/>
      <c r="K136" s="569"/>
      <c r="L136" s="569"/>
      <c r="M136" s="570"/>
      <c r="O136" s="426"/>
      <c r="P136" s="523"/>
      <c r="Q136" s="568" t="s">
        <v>138</v>
      </c>
      <c r="R136" s="569"/>
      <c r="S136" s="569"/>
      <c r="T136" s="569"/>
      <c r="U136" s="569"/>
      <c r="V136" s="569"/>
      <c r="W136" s="569"/>
      <c r="X136" s="569"/>
      <c r="Y136" s="569"/>
      <c r="Z136" s="570"/>
      <c r="AA136" s="170">
        <f t="shared" si="4"/>
        <v>0</v>
      </c>
      <c r="AB136" s="170">
        <f t="shared" si="5"/>
        <v>0</v>
      </c>
      <c r="AC136" s="170">
        <f t="shared" si="6"/>
        <v>0</v>
      </c>
      <c r="AD136" s="170">
        <f t="shared" si="7"/>
        <v>0</v>
      </c>
    </row>
    <row r="137" spans="2:30" ht="15" customHeight="1">
      <c r="B137" s="426"/>
      <c r="C137" s="763"/>
      <c r="D137" s="459" t="s">
        <v>139</v>
      </c>
      <c r="E137" s="457" t="s">
        <v>30</v>
      </c>
      <c r="F137" s="457" t="s">
        <v>15</v>
      </c>
      <c r="G137" s="458"/>
      <c r="H137" s="11" t="s">
        <v>28</v>
      </c>
      <c r="I137" s="18">
        <v>1092931.16</v>
      </c>
      <c r="J137" s="459" t="s">
        <v>178</v>
      </c>
      <c r="K137" s="525">
        <v>250405.54</v>
      </c>
      <c r="L137" s="526">
        <v>404776.82</v>
      </c>
      <c r="M137" s="526">
        <v>437748.8</v>
      </c>
      <c r="O137" s="426"/>
      <c r="P137" s="523"/>
      <c r="Q137" s="464" t="s">
        <v>139</v>
      </c>
      <c r="R137" s="454" t="s">
        <v>30</v>
      </c>
      <c r="S137" s="454" t="s">
        <v>15</v>
      </c>
      <c r="T137" s="584"/>
      <c r="U137" s="7" t="s">
        <v>28</v>
      </c>
      <c r="V137" s="85">
        <v>1042931.16</v>
      </c>
      <c r="W137" s="548" t="s">
        <v>178</v>
      </c>
      <c r="X137" s="551">
        <v>250405.54</v>
      </c>
      <c r="Y137" s="555">
        <v>354776.82</v>
      </c>
      <c r="Z137" s="558">
        <v>437748.8</v>
      </c>
      <c r="AA137" s="171">
        <f t="shared" si="4"/>
        <v>-50000</v>
      </c>
      <c r="AB137" s="171">
        <f t="shared" si="5"/>
        <v>0</v>
      </c>
      <c r="AC137" s="171">
        <f t="shared" si="6"/>
        <v>-49999.99999999988</v>
      </c>
      <c r="AD137" s="171">
        <f t="shared" si="7"/>
        <v>-50000</v>
      </c>
    </row>
    <row r="138" spans="2:30" ht="15" customHeight="1">
      <c r="B138" s="426"/>
      <c r="C138" s="763"/>
      <c r="D138" s="459"/>
      <c r="E138" s="457"/>
      <c r="F138" s="457"/>
      <c r="G138" s="458"/>
      <c r="H138" s="11" t="s">
        <v>115</v>
      </c>
      <c r="I138" s="18">
        <v>250405.54</v>
      </c>
      <c r="J138" s="459"/>
      <c r="K138" s="525"/>
      <c r="L138" s="527"/>
      <c r="M138" s="527"/>
      <c r="O138" s="426"/>
      <c r="P138" s="523"/>
      <c r="Q138" s="465"/>
      <c r="R138" s="455"/>
      <c r="S138" s="455"/>
      <c r="T138" s="585"/>
      <c r="U138" s="8" t="s">
        <v>115</v>
      </c>
      <c r="V138" s="12">
        <v>250405.54</v>
      </c>
      <c r="W138" s="549"/>
      <c r="X138" s="551"/>
      <c r="Y138" s="556"/>
      <c r="Z138" s="559"/>
      <c r="AA138" s="170">
        <f t="shared" si="4"/>
        <v>0</v>
      </c>
      <c r="AB138" s="170">
        <f t="shared" si="5"/>
        <v>0</v>
      </c>
      <c r="AC138" s="170">
        <f t="shared" si="6"/>
        <v>0</v>
      </c>
      <c r="AD138" s="170">
        <f t="shared" si="7"/>
        <v>0</v>
      </c>
    </row>
    <row r="139" spans="2:30" ht="15">
      <c r="B139" s="426"/>
      <c r="C139" s="763"/>
      <c r="D139" s="459"/>
      <c r="E139" s="457"/>
      <c r="F139" s="457"/>
      <c r="G139" s="458"/>
      <c r="H139" s="11" t="s">
        <v>116</v>
      </c>
      <c r="I139" s="18">
        <v>404776.82</v>
      </c>
      <c r="J139" s="459"/>
      <c r="K139" s="525"/>
      <c r="L139" s="528"/>
      <c r="M139" s="528"/>
      <c r="O139" s="426"/>
      <c r="P139" s="523"/>
      <c r="Q139" s="465"/>
      <c r="R139" s="455"/>
      <c r="S139" s="455"/>
      <c r="T139" s="585"/>
      <c r="U139" s="84" t="s">
        <v>116</v>
      </c>
      <c r="V139" s="85">
        <v>354776.82</v>
      </c>
      <c r="W139" s="550"/>
      <c r="X139" s="551"/>
      <c r="Y139" s="557"/>
      <c r="Z139" s="560"/>
      <c r="AA139" s="170">
        <f t="shared" si="4"/>
        <v>0</v>
      </c>
      <c r="AB139" s="170">
        <f t="shared" si="5"/>
        <v>0</v>
      </c>
      <c r="AC139" s="170">
        <f t="shared" si="6"/>
        <v>-50000</v>
      </c>
      <c r="AD139" s="170">
        <f t="shared" si="7"/>
        <v>0</v>
      </c>
    </row>
    <row r="140" spans="2:30" ht="15">
      <c r="B140" s="426"/>
      <c r="C140" s="763"/>
      <c r="D140" s="459"/>
      <c r="E140" s="457"/>
      <c r="F140" s="457"/>
      <c r="G140" s="458"/>
      <c r="H140" s="11" t="s">
        <v>117</v>
      </c>
      <c r="I140" s="18">
        <v>437748.8</v>
      </c>
      <c r="J140" s="459" t="s">
        <v>50</v>
      </c>
      <c r="K140" s="457">
        <v>272</v>
      </c>
      <c r="L140" s="454">
        <v>278</v>
      </c>
      <c r="M140" s="454">
        <v>284</v>
      </c>
      <c r="O140" s="426"/>
      <c r="P140" s="523"/>
      <c r="Q140" s="465"/>
      <c r="R140" s="455"/>
      <c r="S140" s="455"/>
      <c r="T140" s="585"/>
      <c r="U140" s="7" t="s">
        <v>117</v>
      </c>
      <c r="V140" s="9">
        <v>437748.8</v>
      </c>
      <c r="W140" s="548" t="s">
        <v>50</v>
      </c>
      <c r="X140" s="551">
        <v>272</v>
      </c>
      <c r="Y140" s="537">
        <v>278</v>
      </c>
      <c r="Z140" s="537">
        <v>284</v>
      </c>
      <c r="AA140" s="170">
        <f t="shared" si="4"/>
        <v>0</v>
      </c>
      <c r="AB140" s="170">
        <f t="shared" si="5"/>
        <v>0</v>
      </c>
      <c r="AC140" s="170">
        <f t="shared" si="6"/>
        <v>0</v>
      </c>
      <c r="AD140" s="170">
        <f t="shared" si="7"/>
        <v>0</v>
      </c>
    </row>
    <row r="141" spans="2:30" ht="23.25" customHeight="1">
      <c r="B141" s="426"/>
      <c r="C141" s="763"/>
      <c r="D141" s="459"/>
      <c r="E141" s="457"/>
      <c r="F141" s="457"/>
      <c r="G141" s="457" t="s">
        <v>87</v>
      </c>
      <c r="H141" s="11" t="s">
        <v>28</v>
      </c>
      <c r="I141" s="135">
        <v>96425.64</v>
      </c>
      <c r="J141" s="459"/>
      <c r="K141" s="457"/>
      <c r="L141" s="455"/>
      <c r="M141" s="455"/>
      <c r="O141" s="426"/>
      <c r="P141" s="523"/>
      <c r="Q141" s="465"/>
      <c r="R141" s="455"/>
      <c r="S141" s="455"/>
      <c r="T141" s="547" t="s">
        <v>87</v>
      </c>
      <c r="U141" s="7" t="s">
        <v>28</v>
      </c>
      <c r="V141" s="93">
        <v>96425.64</v>
      </c>
      <c r="W141" s="549"/>
      <c r="X141" s="551"/>
      <c r="Y141" s="538"/>
      <c r="Z141" s="538"/>
      <c r="AA141" s="170">
        <f t="shared" si="4"/>
        <v>0</v>
      </c>
      <c r="AB141" s="170">
        <f t="shared" si="5"/>
        <v>0</v>
      </c>
      <c r="AC141" s="170">
        <f t="shared" si="6"/>
        <v>0</v>
      </c>
      <c r="AD141" s="170">
        <f t="shared" si="7"/>
        <v>0</v>
      </c>
    </row>
    <row r="142" spans="2:30" ht="15">
      <c r="B142" s="426"/>
      <c r="C142" s="763"/>
      <c r="D142" s="459"/>
      <c r="E142" s="457"/>
      <c r="F142" s="457"/>
      <c r="G142" s="457"/>
      <c r="H142" s="11" t="s">
        <v>115</v>
      </c>
      <c r="I142" s="135">
        <v>30587.04</v>
      </c>
      <c r="J142" s="459"/>
      <c r="K142" s="457"/>
      <c r="L142" s="460"/>
      <c r="M142" s="460"/>
      <c r="O142" s="426"/>
      <c r="P142" s="523"/>
      <c r="Q142" s="465"/>
      <c r="R142" s="455"/>
      <c r="S142" s="455"/>
      <c r="T142" s="547"/>
      <c r="U142" s="8" t="s">
        <v>115</v>
      </c>
      <c r="V142" s="93">
        <v>30587.04</v>
      </c>
      <c r="W142" s="550"/>
      <c r="X142" s="551"/>
      <c r="Y142" s="541"/>
      <c r="Z142" s="541"/>
      <c r="AA142" s="170">
        <f t="shared" si="4"/>
        <v>0</v>
      </c>
      <c r="AB142" s="170">
        <f t="shared" si="5"/>
        <v>0</v>
      </c>
      <c r="AC142" s="170">
        <f t="shared" si="6"/>
        <v>0</v>
      </c>
      <c r="AD142" s="170">
        <f t="shared" si="7"/>
        <v>0</v>
      </c>
    </row>
    <row r="143" spans="2:30" ht="15" customHeight="1">
      <c r="B143" s="426"/>
      <c r="C143" s="763"/>
      <c r="D143" s="459"/>
      <c r="E143" s="457"/>
      <c r="F143" s="457"/>
      <c r="G143" s="457"/>
      <c r="H143" s="11" t="s">
        <v>116</v>
      </c>
      <c r="I143" s="135">
        <v>32116.39</v>
      </c>
      <c r="J143" s="459" t="s">
        <v>55</v>
      </c>
      <c r="K143" s="525">
        <f>K137/K140</f>
        <v>920.6086029411765</v>
      </c>
      <c r="L143" s="461">
        <f>L137/L140</f>
        <v>1456.031726618705</v>
      </c>
      <c r="M143" s="461">
        <f>M137/M140</f>
        <v>1541.369014084507</v>
      </c>
      <c r="O143" s="426"/>
      <c r="P143" s="523"/>
      <c r="Q143" s="465"/>
      <c r="R143" s="455"/>
      <c r="S143" s="455"/>
      <c r="T143" s="547"/>
      <c r="U143" s="7" t="s">
        <v>116</v>
      </c>
      <c r="V143" s="93">
        <v>32116.39</v>
      </c>
      <c r="W143" s="548" t="s">
        <v>55</v>
      </c>
      <c r="X143" s="551">
        <f>X137/X140</f>
        <v>920.6086029411765</v>
      </c>
      <c r="Y143" s="529">
        <f>Y137/Y140</f>
        <v>1276.1756115107914</v>
      </c>
      <c r="Z143" s="537">
        <f>Z137/Z140</f>
        <v>1541.369014084507</v>
      </c>
      <c r="AA143" s="170">
        <f t="shared" si="4"/>
        <v>-179.85611510791364</v>
      </c>
      <c r="AB143" s="170">
        <f t="shared" si="5"/>
        <v>0</v>
      </c>
      <c r="AC143" s="170">
        <f t="shared" si="6"/>
        <v>0</v>
      </c>
      <c r="AD143" s="170">
        <f t="shared" si="7"/>
        <v>-179.85611510791364</v>
      </c>
    </row>
    <row r="144" spans="2:30" ht="15">
      <c r="B144" s="426"/>
      <c r="C144" s="763"/>
      <c r="D144" s="459"/>
      <c r="E144" s="457"/>
      <c r="F144" s="457"/>
      <c r="G144" s="457"/>
      <c r="H144" s="11" t="s">
        <v>117</v>
      </c>
      <c r="I144" s="135">
        <v>33722.21</v>
      </c>
      <c r="J144" s="459"/>
      <c r="K144" s="525"/>
      <c r="L144" s="462"/>
      <c r="M144" s="462"/>
      <c r="O144" s="426"/>
      <c r="P144" s="523"/>
      <c r="Q144" s="465"/>
      <c r="R144" s="455"/>
      <c r="S144" s="455"/>
      <c r="T144" s="547"/>
      <c r="U144" s="8" t="s">
        <v>117</v>
      </c>
      <c r="V144" s="93">
        <v>33722.21</v>
      </c>
      <c r="W144" s="549"/>
      <c r="X144" s="551"/>
      <c r="Y144" s="530"/>
      <c r="Z144" s="538"/>
      <c r="AA144" s="170">
        <f t="shared" si="4"/>
        <v>0</v>
      </c>
      <c r="AB144" s="170">
        <f t="shared" si="5"/>
        <v>0</v>
      </c>
      <c r="AC144" s="170">
        <f t="shared" si="6"/>
        <v>0</v>
      </c>
      <c r="AD144" s="170">
        <f t="shared" si="7"/>
        <v>0</v>
      </c>
    </row>
    <row r="145" spans="2:30" ht="15.75" customHeight="1">
      <c r="B145" s="426"/>
      <c r="C145" s="763"/>
      <c r="D145" s="459"/>
      <c r="E145" s="457"/>
      <c r="F145" s="457"/>
      <c r="G145" s="457" t="s">
        <v>29</v>
      </c>
      <c r="H145" s="11" t="s">
        <v>28</v>
      </c>
      <c r="I145" s="18">
        <v>996505.52</v>
      </c>
      <c r="J145" s="459"/>
      <c r="K145" s="525"/>
      <c r="L145" s="463"/>
      <c r="M145" s="463"/>
      <c r="O145" s="426"/>
      <c r="P145" s="523"/>
      <c r="Q145" s="465"/>
      <c r="R145" s="455"/>
      <c r="S145" s="455"/>
      <c r="T145" s="547" t="s">
        <v>29</v>
      </c>
      <c r="U145" s="53" t="s">
        <v>28</v>
      </c>
      <c r="V145" s="109">
        <v>946505.82</v>
      </c>
      <c r="W145" s="550"/>
      <c r="X145" s="551"/>
      <c r="Y145" s="531"/>
      <c r="Z145" s="541"/>
      <c r="AA145" s="170">
        <f t="shared" si="4"/>
        <v>0</v>
      </c>
      <c r="AB145" s="170">
        <f t="shared" si="5"/>
        <v>0</v>
      </c>
      <c r="AC145" s="170">
        <f t="shared" si="6"/>
        <v>-49999.70000000007</v>
      </c>
      <c r="AD145" s="170">
        <f t="shared" si="7"/>
        <v>0</v>
      </c>
    </row>
    <row r="146" spans="2:30" ht="15" customHeight="1">
      <c r="B146" s="426"/>
      <c r="C146" s="763"/>
      <c r="D146" s="459"/>
      <c r="E146" s="457"/>
      <c r="F146" s="457"/>
      <c r="G146" s="457"/>
      <c r="H146" s="11" t="s">
        <v>115</v>
      </c>
      <c r="I146" s="18">
        <v>219818.8</v>
      </c>
      <c r="J146" s="459" t="s">
        <v>108</v>
      </c>
      <c r="K146" s="748">
        <v>0.5</v>
      </c>
      <c r="L146" s="512">
        <v>0.5</v>
      </c>
      <c r="M146" s="512">
        <v>0.5</v>
      </c>
      <c r="O146" s="426"/>
      <c r="P146" s="523"/>
      <c r="Q146" s="465"/>
      <c r="R146" s="455"/>
      <c r="S146" s="455"/>
      <c r="T146" s="547"/>
      <c r="U146" s="7" t="s">
        <v>115</v>
      </c>
      <c r="V146" s="9">
        <v>219818.8</v>
      </c>
      <c r="W146" s="548" t="s">
        <v>108</v>
      </c>
      <c r="X146" s="551">
        <v>0.5</v>
      </c>
      <c r="Y146" s="537">
        <v>0.5</v>
      </c>
      <c r="Z146" s="537">
        <v>0.5</v>
      </c>
      <c r="AA146" s="170">
        <f t="shared" si="4"/>
        <v>0</v>
      </c>
      <c r="AB146" s="170">
        <f t="shared" si="5"/>
        <v>0</v>
      </c>
      <c r="AC146" s="170">
        <f t="shared" si="6"/>
        <v>0</v>
      </c>
      <c r="AD146" s="170">
        <f t="shared" si="7"/>
        <v>0</v>
      </c>
    </row>
    <row r="147" spans="2:30" ht="15">
      <c r="B147" s="426"/>
      <c r="C147" s="763"/>
      <c r="D147" s="459"/>
      <c r="E147" s="457"/>
      <c r="F147" s="457"/>
      <c r="G147" s="457"/>
      <c r="H147" s="11" t="s">
        <v>116</v>
      </c>
      <c r="I147" s="135">
        <v>372660.43</v>
      </c>
      <c r="J147" s="459"/>
      <c r="K147" s="748"/>
      <c r="L147" s="513"/>
      <c r="M147" s="513"/>
      <c r="O147" s="426"/>
      <c r="P147" s="523"/>
      <c r="Q147" s="465"/>
      <c r="R147" s="455"/>
      <c r="S147" s="455"/>
      <c r="T147" s="547"/>
      <c r="U147" s="95" t="s">
        <v>116</v>
      </c>
      <c r="V147" s="136">
        <v>322660.43</v>
      </c>
      <c r="W147" s="549"/>
      <c r="X147" s="551"/>
      <c r="Y147" s="538"/>
      <c r="Z147" s="538"/>
      <c r="AA147" s="170">
        <f t="shared" si="4"/>
        <v>0</v>
      </c>
      <c r="AB147" s="170">
        <f t="shared" si="5"/>
        <v>0</v>
      </c>
      <c r="AC147" s="170">
        <f t="shared" si="6"/>
        <v>-50000</v>
      </c>
      <c r="AD147" s="170">
        <f t="shared" si="7"/>
        <v>0</v>
      </c>
    </row>
    <row r="148" spans="2:30" ht="15.75" thickBot="1">
      <c r="B148" s="426"/>
      <c r="C148" s="763"/>
      <c r="D148" s="459"/>
      <c r="E148" s="457"/>
      <c r="F148" s="457"/>
      <c r="G148" s="457"/>
      <c r="H148" s="11" t="s">
        <v>117</v>
      </c>
      <c r="I148" s="135">
        <v>404026.59</v>
      </c>
      <c r="J148" s="459"/>
      <c r="K148" s="748"/>
      <c r="L148" s="514"/>
      <c r="M148" s="514"/>
      <c r="O148" s="426"/>
      <c r="P148" s="523"/>
      <c r="Q148" s="466"/>
      <c r="R148" s="456"/>
      <c r="S148" s="456"/>
      <c r="T148" s="552"/>
      <c r="U148" s="54" t="s">
        <v>117</v>
      </c>
      <c r="V148" s="67">
        <v>404026.59</v>
      </c>
      <c r="W148" s="553"/>
      <c r="X148" s="554"/>
      <c r="Y148" s="539"/>
      <c r="Z148" s="539"/>
      <c r="AA148" s="170">
        <f t="shared" si="4"/>
        <v>0</v>
      </c>
      <c r="AB148" s="170">
        <f t="shared" si="5"/>
        <v>0</v>
      </c>
      <c r="AC148" s="170">
        <f t="shared" si="6"/>
        <v>0</v>
      </c>
      <c r="AD148" s="170">
        <f t="shared" si="7"/>
        <v>0</v>
      </c>
    </row>
    <row r="149" spans="2:30" ht="15.75" thickTop="1">
      <c r="B149" s="426"/>
      <c r="C149" s="763"/>
      <c r="D149" s="565" t="s">
        <v>140</v>
      </c>
      <c r="E149" s="566"/>
      <c r="F149" s="566"/>
      <c r="G149" s="566"/>
      <c r="H149" s="566"/>
      <c r="I149" s="566"/>
      <c r="J149" s="566"/>
      <c r="K149" s="566"/>
      <c r="L149" s="566"/>
      <c r="M149" s="567"/>
      <c r="O149" s="426"/>
      <c r="P149" s="523"/>
      <c r="Q149" s="566" t="s">
        <v>140</v>
      </c>
      <c r="R149" s="566"/>
      <c r="S149" s="566"/>
      <c r="T149" s="566"/>
      <c r="U149" s="566"/>
      <c r="V149" s="566"/>
      <c r="W149" s="566"/>
      <c r="X149" s="566"/>
      <c r="Y149" s="566"/>
      <c r="Z149" s="567"/>
      <c r="AA149" s="170">
        <f t="shared" si="4"/>
        <v>0</v>
      </c>
      <c r="AB149" s="170">
        <f t="shared" si="5"/>
        <v>0</v>
      </c>
      <c r="AC149" s="170">
        <f t="shared" si="6"/>
        <v>0</v>
      </c>
      <c r="AD149" s="170">
        <f t="shared" si="7"/>
        <v>0</v>
      </c>
    </row>
    <row r="150" spans="2:30" ht="15">
      <c r="B150" s="426"/>
      <c r="C150" s="763"/>
      <c r="D150" s="464" t="s">
        <v>141</v>
      </c>
      <c r="E150" s="454" t="s">
        <v>30</v>
      </c>
      <c r="F150" s="454" t="s">
        <v>17</v>
      </c>
      <c r="G150" s="571"/>
      <c r="H150" s="7" t="s">
        <v>28</v>
      </c>
      <c r="I150" s="9">
        <v>30746.949999999997</v>
      </c>
      <c r="J150" s="464" t="s">
        <v>178</v>
      </c>
      <c r="K150" s="461">
        <v>7741.72</v>
      </c>
      <c r="L150" s="461">
        <v>10181.18</v>
      </c>
      <c r="M150" s="461">
        <v>12824.05</v>
      </c>
      <c r="O150" s="426"/>
      <c r="P150" s="523"/>
      <c r="Q150" s="710" t="s">
        <v>141</v>
      </c>
      <c r="R150" s="454" t="s">
        <v>30</v>
      </c>
      <c r="S150" s="454" t="s">
        <v>17</v>
      </c>
      <c r="T150" s="542"/>
      <c r="U150" s="84" t="s">
        <v>28</v>
      </c>
      <c r="V150" s="85">
        <v>45929.93</v>
      </c>
      <c r="W150" s="534" t="s">
        <v>178</v>
      </c>
      <c r="X150" s="537">
        <v>7741.72</v>
      </c>
      <c r="Y150" s="529">
        <v>18896.52</v>
      </c>
      <c r="Z150" s="529">
        <v>19291.69</v>
      </c>
      <c r="AA150" s="171">
        <f t="shared" si="4"/>
        <v>8715.34</v>
      </c>
      <c r="AB150" s="171">
        <f t="shared" si="5"/>
        <v>6467.639999999999</v>
      </c>
      <c r="AC150" s="171">
        <f t="shared" si="6"/>
        <v>15182.980000000003</v>
      </c>
      <c r="AD150" s="171">
        <f t="shared" si="7"/>
        <v>15182.98</v>
      </c>
    </row>
    <row r="151" spans="2:30" ht="15" customHeight="1">
      <c r="B151" s="426"/>
      <c r="C151" s="763"/>
      <c r="D151" s="465"/>
      <c r="E151" s="455"/>
      <c r="F151" s="455"/>
      <c r="G151" s="572"/>
      <c r="H151" s="8" t="s">
        <v>115</v>
      </c>
      <c r="I151" s="12">
        <v>7741.72</v>
      </c>
      <c r="J151" s="465"/>
      <c r="K151" s="462"/>
      <c r="L151" s="462"/>
      <c r="M151" s="462"/>
      <c r="O151" s="426"/>
      <c r="P151" s="523"/>
      <c r="Q151" s="501"/>
      <c r="R151" s="455"/>
      <c r="S151" s="455"/>
      <c r="T151" s="543"/>
      <c r="U151" s="8" t="s">
        <v>115</v>
      </c>
      <c r="V151" s="12">
        <v>7741.72</v>
      </c>
      <c r="W151" s="535"/>
      <c r="X151" s="538"/>
      <c r="Y151" s="530"/>
      <c r="Z151" s="530"/>
      <c r="AA151" s="170">
        <f t="shared" si="4"/>
        <v>0</v>
      </c>
      <c r="AB151" s="170">
        <f t="shared" si="5"/>
        <v>0</v>
      </c>
      <c r="AC151" s="170">
        <f t="shared" si="6"/>
        <v>0</v>
      </c>
      <c r="AD151" s="170">
        <f t="shared" si="7"/>
        <v>0</v>
      </c>
    </row>
    <row r="152" spans="2:30" ht="15">
      <c r="B152" s="426"/>
      <c r="C152" s="763"/>
      <c r="D152" s="465"/>
      <c r="E152" s="455"/>
      <c r="F152" s="455"/>
      <c r="G152" s="572"/>
      <c r="H152" s="7" t="s">
        <v>116</v>
      </c>
      <c r="I152" s="9">
        <v>10181.18</v>
      </c>
      <c r="J152" s="564"/>
      <c r="K152" s="463"/>
      <c r="L152" s="463"/>
      <c r="M152" s="463"/>
      <c r="O152" s="426"/>
      <c r="P152" s="523"/>
      <c r="Q152" s="501"/>
      <c r="R152" s="455"/>
      <c r="S152" s="455"/>
      <c r="T152" s="543"/>
      <c r="U152" s="84" t="s">
        <v>116</v>
      </c>
      <c r="V152" s="85">
        <v>18896.52</v>
      </c>
      <c r="W152" s="540"/>
      <c r="X152" s="541"/>
      <c r="Y152" s="531"/>
      <c r="Z152" s="531"/>
      <c r="AA152" s="170">
        <f t="shared" si="4"/>
        <v>0</v>
      </c>
      <c r="AB152" s="170">
        <f t="shared" si="5"/>
        <v>0</v>
      </c>
      <c r="AC152" s="170">
        <f t="shared" si="6"/>
        <v>8715.34</v>
      </c>
      <c r="AD152" s="170">
        <f t="shared" si="7"/>
        <v>0</v>
      </c>
    </row>
    <row r="153" spans="2:30" ht="15">
      <c r="B153" s="426"/>
      <c r="C153" s="763"/>
      <c r="D153" s="465"/>
      <c r="E153" s="455"/>
      <c r="F153" s="455"/>
      <c r="G153" s="572"/>
      <c r="H153" s="7" t="s">
        <v>117</v>
      </c>
      <c r="I153" s="9">
        <v>12824.05</v>
      </c>
      <c r="J153" s="464" t="s">
        <v>60</v>
      </c>
      <c r="K153" s="454">
        <v>12</v>
      </c>
      <c r="L153" s="454">
        <v>14</v>
      </c>
      <c r="M153" s="454">
        <v>17</v>
      </c>
      <c r="O153" s="426"/>
      <c r="P153" s="523"/>
      <c r="Q153" s="501"/>
      <c r="R153" s="455"/>
      <c r="S153" s="455"/>
      <c r="T153" s="543"/>
      <c r="U153" s="84" t="s">
        <v>117</v>
      </c>
      <c r="V153" s="85">
        <v>19291.69</v>
      </c>
      <c r="W153" s="534" t="s">
        <v>60</v>
      </c>
      <c r="X153" s="537">
        <v>12</v>
      </c>
      <c r="Y153" s="537">
        <v>17</v>
      </c>
      <c r="Z153" s="537">
        <v>17</v>
      </c>
      <c r="AA153" s="170">
        <f t="shared" si="4"/>
        <v>3</v>
      </c>
      <c r="AB153" s="170">
        <f t="shared" si="5"/>
        <v>0</v>
      </c>
      <c r="AC153" s="170">
        <f t="shared" si="6"/>
        <v>6467.639999999999</v>
      </c>
      <c r="AD153" s="170">
        <f t="shared" si="7"/>
        <v>3</v>
      </c>
    </row>
    <row r="154" spans="2:30" ht="15">
      <c r="B154" s="426"/>
      <c r="C154" s="763"/>
      <c r="D154" s="465"/>
      <c r="E154" s="455"/>
      <c r="F154" s="455"/>
      <c r="G154" s="455" t="s">
        <v>87</v>
      </c>
      <c r="H154" s="7" t="s">
        <v>28</v>
      </c>
      <c r="I154" s="58">
        <v>23728.87</v>
      </c>
      <c r="J154" s="465"/>
      <c r="K154" s="455"/>
      <c r="L154" s="455"/>
      <c r="M154" s="455"/>
      <c r="O154" s="426"/>
      <c r="P154" s="523"/>
      <c r="Q154" s="501"/>
      <c r="R154" s="455"/>
      <c r="S154" s="455"/>
      <c r="T154" s="532" t="s">
        <v>87</v>
      </c>
      <c r="U154" s="7" t="s">
        <v>28</v>
      </c>
      <c r="V154" s="58">
        <v>23728.87</v>
      </c>
      <c r="W154" s="535"/>
      <c r="X154" s="538"/>
      <c r="Y154" s="538"/>
      <c r="Z154" s="538"/>
      <c r="AA154" s="170">
        <f t="shared" si="4"/>
        <v>0</v>
      </c>
      <c r="AB154" s="170">
        <f t="shared" si="5"/>
        <v>0</v>
      </c>
      <c r="AC154" s="170">
        <f t="shared" si="6"/>
        <v>0</v>
      </c>
      <c r="AD154" s="170">
        <f t="shared" si="7"/>
        <v>0</v>
      </c>
    </row>
    <row r="155" spans="2:30" ht="15" customHeight="1">
      <c r="B155" s="426"/>
      <c r="C155" s="763"/>
      <c r="D155" s="465"/>
      <c r="E155" s="455"/>
      <c r="F155" s="455"/>
      <c r="G155" s="455"/>
      <c r="H155" s="8" t="s">
        <v>115</v>
      </c>
      <c r="I155" s="58">
        <v>7527</v>
      </c>
      <c r="J155" s="564"/>
      <c r="K155" s="460"/>
      <c r="L155" s="460"/>
      <c r="M155" s="460"/>
      <c r="O155" s="426"/>
      <c r="P155" s="523"/>
      <c r="Q155" s="501"/>
      <c r="R155" s="455"/>
      <c r="S155" s="455"/>
      <c r="T155" s="532"/>
      <c r="U155" s="8" t="s">
        <v>115</v>
      </c>
      <c r="V155" s="58">
        <v>7527</v>
      </c>
      <c r="W155" s="540"/>
      <c r="X155" s="541"/>
      <c r="Y155" s="541"/>
      <c r="Z155" s="541"/>
      <c r="AA155" s="170">
        <f t="shared" si="4"/>
        <v>0</v>
      </c>
      <c r="AB155" s="170">
        <f t="shared" si="5"/>
        <v>0</v>
      </c>
      <c r="AC155" s="170">
        <f t="shared" si="6"/>
        <v>0</v>
      </c>
      <c r="AD155" s="170">
        <f t="shared" si="7"/>
        <v>0</v>
      </c>
    </row>
    <row r="156" spans="2:30" ht="15">
      <c r="B156" s="426"/>
      <c r="C156" s="763"/>
      <c r="D156" s="465"/>
      <c r="E156" s="455"/>
      <c r="F156" s="455"/>
      <c r="G156" s="455"/>
      <c r="H156" s="7" t="s">
        <v>116</v>
      </c>
      <c r="I156" s="58">
        <v>7903.35</v>
      </c>
      <c r="J156" s="464" t="s">
        <v>32</v>
      </c>
      <c r="K156" s="461">
        <v>647.52</v>
      </c>
      <c r="L156" s="461">
        <v>729.26</v>
      </c>
      <c r="M156" s="461">
        <v>756.03</v>
      </c>
      <c r="O156" s="426"/>
      <c r="P156" s="523"/>
      <c r="Q156" s="501"/>
      <c r="R156" s="455"/>
      <c r="S156" s="455"/>
      <c r="T156" s="532"/>
      <c r="U156" s="7" t="s">
        <v>116</v>
      </c>
      <c r="V156" s="58">
        <v>7903.35</v>
      </c>
      <c r="W156" s="534" t="s">
        <v>32</v>
      </c>
      <c r="X156" s="537">
        <v>647.52</v>
      </c>
      <c r="Y156" s="529">
        <v>1111.56</v>
      </c>
      <c r="Z156" s="529">
        <v>1134.81</v>
      </c>
      <c r="AA156" s="170">
        <f t="shared" si="4"/>
        <v>382.29999999999995</v>
      </c>
      <c r="AB156" s="170">
        <f t="shared" si="5"/>
        <v>378.78</v>
      </c>
      <c r="AC156" s="170">
        <f t="shared" si="6"/>
        <v>0</v>
      </c>
      <c r="AD156" s="170">
        <f t="shared" si="7"/>
        <v>761.0799999999999</v>
      </c>
    </row>
    <row r="157" spans="2:30" ht="15" customHeight="1">
      <c r="B157" s="426"/>
      <c r="C157" s="763"/>
      <c r="D157" s="465"/>
      <c r="E157" s="455"/>
      <c r="F157" s="455"/>
      <c r="G157" s="455"/>
      <c r="H157" s="8" t="s">
        <v>117</v>
      </c>
      <c r="I157" s="58">
        <v>8298.52</v>
      </c>
      <c r="J157" s="465"/>
      <c r="K157" s="462"/>
      <c r="L157" s="462"/>
      <c r="M157" s="462"/>
      <c r="O157" s="426"/>
      <c r="P157" s="523"/>
      <c r="Q157" s="501"/>
      <c r="R157" s="455"/>
      <c r="S157" s="455"/>
      <c r="T157" s="532"/>
      <c r="U157" s="8" t="s">
        <v>117</v>
      </c>
      <c r="V157" s="58">
        <v>8298.52</v>
      </c>
      <c r="W157" s="535"/>
      <c r="X157" s="538"/>
      <c r="Y157" s="530"/>
      <c r="Z157" s="530"/>
      <c r="AA157" s="170">
        <f t="shared" si="4"/>
        <v>0</v>
      </c>
      <c r="AB157" s="170">
        <f t="shared" si="5"/>
        <v>0</v>
      </c>
      <c r="AC157" s="170">
        <f t="shared" si="6"/>
        <v>0</v>
      </c>
      <c r="AD157" s="170">
        <f t="shared" si="7"/>
        <v>0</v>
      </c>
    </row>
    <row r="158" spans="2:30" ht="15" customHeight="1">
      <c r="B158" s="426"/>
      <c r="C158" s="763"/>
      <c r="D158" s="465"/>
      <c r="E158" s="455"/>
      <c r="F158" s="455"/>
      <c r="G158" s="455" t="s">
        <v>29</v>
      </c>
      <c r="H158" s="7" t="s">
        <v>28</v>
      </c>
      <c r="I158" s="28">
        <v>7018.08</v>
      </c>
      <c r="J158" s="564"/>
      <c r="K158" s="463"/>
      <c r="L158" s="463"/>
      <c r="M158" s="463"/>
      <c r="O158" s="426"/>
      <c r="P158" s="523"/>
      <c r="Q158" s="501"/>
      <c r="R158" s="455"/>
      <c r="S158" s="455"/>
      <c r="T158" s="532" t="s">
        <v>29</v>
      </c>
      <c r="U158" s="84" t="s">
        <v>28</v>
      </c>
      <c r="V158" s="89">
        <v>22201.06</v>
      </c>
      <c r="W158" s="540"/>
      <c r="X158" s="541"/>
      <c r="Y158" s="531"/>
      <c r="Z158" s="531"/>
      <c r="AA158" s="170">
        <f t="shared" si="4"/>
        <v>0</v>
      </c>
      <c r="AB158" s="170">
        <f t="shared" si="5"/>
        <v>0</v>
      </c>
      <c r="AC158" s="170">
        <f t="shared" si="6"/>
        <v>15182.980000000001</v>
      </c>
      <c r="AD158" s="170">
        <f t="shared" si="7"/>
        <v>0</v>
      </c>
    </row>
    <row r="159" spans="2:30" ht="15" customHeight="1">
      <c r="B159" s="426"/>
      <c r="C159" s="763"/>
      <c r="D159" s="465"/>
      <c r="E159" s="455"/>
      <c r="F159" s="455"/>
      <c r="G159" s="455"/>
      <c r="H159" s="8" t="s">
        <v>115</v>
      </c>
      <c r="I159" s="28">
        <v>214.72</v>
      </c>
      <c r="J159" s="464" t="s">
        <v>58</v>
      </c>
      <c r="K159" s="512">
        <v>1</v>
      </c>
      <c r="L159" s="512">
        <v>1</v>
      </c>
      <c r="M159" s="512">
        <v>1</v>
      </c>
      <c r="O159" s="426"/>
      <c r="P159" s="523"/>
      <c r="Q159" s="501"/>
      <c r="R159" s="455"/>
      <c r="S159" s="455"/>
      <c r="T159" s="532"/>
      <c r="U159" s="8" t="s">
        <v>115</v>
      </c>
      <c r="V159" s="28">
        <v>214.72</v>
      </c>
      <c r="W159" s="534" t="s">
        <v>58</v>
      </c>
      <c r="X159" s="652">
        <v>1</v>
      </c>
      <c r="Y159" s="652">
        <v>1</v>
      </c>
      <c r="Z159" s="652">
        <v>1</v>
      </c>
      <c r="AA159" s="170">
        <f t="shared" si="4"/>
        <v>0</v>
      </c>
      <c r="AB159" s="170">
        <f t="shared" si="5"/>
        <v>0</v>
      </c>
      <c r="AC159" s="170">
        <f t="shared" si="6"/>
        <v>0</v>
      </c>
      <c r="AD159" s="170">
        <f t="shared" si="7"/>
        <v>0</v>
      </c>
    </row>
    <row r="160" spans="2:30" ht="15" customHeight="1">
      <c r="B160" s="426"/>
      <c r="C160" s="763"/>
      <c r="D160" s="465"/>
      <c r="E160" s="455"/>
      <c r="F160" s="455"/>
      <c r="G160" s="455"/>
      <c r="H160" s="7" t="s">
        <v>116</v>
      </c>
      <c r="I160" s="28">
        <v>2277.83</v>
      </c>
      <c r="J160" s="465"/>
      <c r="K160" s="513"/>
      <c r="L160" s="513"/>
      <c r="M160" s="513"/>
      <c r="O160" s="426"/>
      <c r="P160" s="523"/>
      <c r="Q160" s="501"/>
      <c r="R160" s="455"/>
      <c r="S160" s="455"/>
      <c r="T160" s="532"/>
      <c r="U160" s="84" t="s">
        <v>116</v>
      </c>
      <c r="V160" s="89">
        <v>10993.17</v>
      </c>
      <c r="W160" s="535"/>
      <c r="X160" s="653"/>
      <c r="Y160" s="653"/>
      <c r="Z160" s="653"/>
      <c r="AA160" s="170">
        <f t="shared" si="4"/>
        <v>0</v>
      </c>
      <c r="AB160" s="170">
        <f t="shared" si="5"/>
        <v>0</v>
      </c>
      <c r="AC160" s="170">
        <f t="shared" si="6"/>
        <v>8715.34</v>
      </c>
      <c r="AD160" s="170">
        <f t="shared" si="7"/>
        <v>0</v>
      </c>
    </row>
    <row r="161" spans="2:30" ht="15" customHeight="1" thickBot="1">
      <c r="B161" s="426"/>
      <c r="C161" s="763"/>
      <c r="D161" s="466"/>
      <c r="E161" s="456"/>
      <c r="F161" s="456"/>
      <c r="G161" s="456"/>
      <c r="H161" s="54" t="s">
        <v>117</v>
      </c>
      <c r="I161" s="57">
        <v>4525.53</v>
      </c>
      <c r="J161" s="466"/>
      <c r="K161" s="514"/>
      <c r="L161" s="514"/>
      <c r="M161" s="514"/>
      <c r="O161" s="426"/>
      <c r="P161" s="523"/>
      <c r="Q161" s="599"/>
      <c r="R161" s="456"/>
      <c r="S161" s="456"/>
      <c r="T161" s="533"/>
      <c r="U161" s="86" t="s">
        <v>117</v>
      </c>
      <c r="V161" s="134">
        <v>10993.17</v>
      </c>
      <c r="W161" s="536"/>
      <c r="X161" s="654"/>
      <c r="Y161" s="654"/>
      <c r="Z161" s="654"/>
      <c r="AA161" s="170">
        <f t="shared" si="4"/>
        <v>0</v>
      </c>
      <c r="AB161" s="170">
        <f t="shared" si="5"/>
        <v>0</v>
      </c>
      <c r="AC161" s="170">
        <f t="shared" si="6"/>
        <v>6467.64</v>
      </c>
      <c r="AD161" s="170">
        <f t="shared" si="7"/>
        <v>0</v>
      </c>
    </row>
    <row r="162" spans="2:30" ht="15.75" customHeight="1" thickTop="1">
      <c r="B162" s="426"/>
      <c r="C162" s="763"/>
      <c r="D162" s="565" t="s">
        <v>142</v>
      </c>
      <c r="E162" s="566"/>
      <c r="F162" s="566"/>
      <c r="G162" s="566"/>
      <c r="H162" s="566"/>
      <c r="I162" s="566"/>
      <c r="J162" s="566"/>
      <c r="K162" s="566"/>
      <c r="L162" s="566"/>
      <c r="M162" s="567"/>
      <c r="O162" s="426"/>
      <c r="P162" s="523"/>
      <c r="Q162" s="707" t="s">
        <v>142</v>
      </c>
      <c r="R162" s="708"/>
      <c r="S162" s="708"/>
      <c r="T162" s="708"/>
      <c r="U162" s="708"/>
      <c r="V162" s="708"/>
      <c r="W162" s="708"/>
      <c r="X162" s="708"/>
      <c r="Y162" s="708"/>
      <c r="Z162" s="709"/>
      <c r="AA162" s="170">
        <f t="shared" si="4"/>
        <v>0</v>
      </c>
      <c r="AB162" s="170">
        <f t="shared" si="5"/>
        <v>0</v>
      </c>
      <c r="AC162" s="170">
        <f t="shared" si="6"/>
        <v>0</v>
      </c>
      <c r="AD162" s="170">
        <f t="shared" si="7"/>
        <v>0</v>
      </c>
    </row>
    <row r="163" spans="2:30" ht="15">
      <c r="B163" s="426"/>
      <c r="C163" s="763"/>
      <c r="D163" s="695" t="s">
        <v>143</v>
      </c>
      <c r="E163" s="696"/>
      <c r="F163" s="696"/>
      <c r="G163" s="696"/>
      <c r="H163" s="696"/>
      <c r="I163" s="696"/>
      <c r="J163" s="696"/>
      <c r="K163" s="696"/>
      <c r="L163" s="696"/>
      <c r="M163" s="697"/>
      <c r="O163" s="426"/>
      <c r="P163" s="523"/>
      <c r="Q163" s="695" t="s">
        <v>143</v>
      </c>
      <c r="R163" s="696"/>
      <c r="S163" s="696"/>
      <c r="T163" s="696"/>
      <c r="U163" s="696"/>
      <c r="V163" s="696"/>
      <c r="W163" s="696"/>
      <c r="X163" s="696"/>
      <c r="Y163" s="696"/>
      <c r="Z163" s="697"/>
      <c r="AA163" s="170">
        <f t="shared" si="4"/>
        <v>0</v>
      </c>
      <c r="AB163" s="170">
        <f t="shared" si="5"/>
        <v>0</v>
      </c>
      <c r="AC163" s="170">
        <f t="shared" si="6"/>
        <v>0</v>
      </c>
      <c r="AD163" s="170">
        <f t="shared" si="7"/>
        <v>0</v>
      </c>
    </row>
    <row r="164" spans="2:30" ht="15">
      <c r="B164" s="426"/>
      <c r="C164" s="763"/>
      <c r="D164" s="698"/>
      <c r="E164" s="699"/>
      <c r="F164" s="699"/>
      <c r="G164" s="699"/>
      <c r="H164" s="699"/>
      <c r="I164" s="699"/>
      <c r="J164" s="699"/>
      <c r="K164" s="699"/>
      <c r="L164" s="699"/>
      <c r="M164" s="700"/>
      <c r="O164" s="426"/>
      <c r="P164" s="523"/>
      <c r="Q164" s="683" t="s">
        <v>203</v>
      </c>
      <c r="R164" s="686" t="s">
        <v>172</v>
      </c>
      <c r="S164" s="686" t="s">
        <v>16</v>
      </c>
      <c r="T164" s="689" t="s">
        <v>29</v>
      </c>
      <c r="U164" s="98" t="s">
        <v>28</v>
      </c>
      <c r="V164" s="303">
        <f>'порівняльна '!$AD$164</f>
        <v>179924.94</v>
      </c>
      <c r="W164" s="216" t="s">
        <v>178</v>
      </c>
      <c r="X164" s="218"/>
      <c r="Y164" s="218">
        <v>93294.4</v>
      </c>
      <c r="Z164" s="218">
        <v>86630.54</v>
      </c>
      <c r="AA164" s="171">
        <f t="shared" si="4"/>
        <v>93294.4</v>
      </c>
      <c r="AB164" s="171">
        <f t="shared" si="5"/>
        <v>86630.54</v>
      </c>
      <c r="AC164" s="171">
        <f t="shared" si="6"/>
        <v>179924.94</v>
      </c>
      <c r="AD164" s="171">
        <f t="shared" si="7"/>
        <v>179924.94</v>
      </c>
    </row>
    <row r="165" spans="2:30" ht="15">
      <c r="B165" s="426"/>
      <c r="C165" s="763"/>
      <c r="D165" s="701"/>
      <c r="E165" s="702"/>
      <c r="F165" s="702"/>
      <c r="G165" s="702"/>
      <c r="H165" s="702"/>
      <c r="I165" s="702"/>
      <c r="J165" s="702"/>
      <c r="K165" s="702"/>
      <c r="L165" s="702"/>
      <c r="M165" s="703"/>
      <c r="O165" s="426"/>
      <c r="P165" s="523"/>
      <c r="Q165" s="684"/>
      <c r="R165" s="687"/>
      <c r="S165" s="687"/>
      <c r="T165" s="690"/>
      <c r="U165" s="96" t="s">
        <v>115</v>
      </c>
      <c r="V165" s="307"/>
      <c r="W165" s="216" t="s">
        <v>60</v>
      </c>
      <c r="X165" s="218"/>
      <c r="Y165" s="218">
        <v>7</v>
      </c>
      <c r="Z165" s="218">
        <v>10</v>
      </c>
      <c r="AA165" s="170">
        <f aca="true" t="shared" si="8" ref="AA165:AA228">Y165-L165</f>
        <v>7</v>
      </c>
      <c r="AB165" s="170">
        <f aca="true" t="shared" si="9" ref="AB165:AB228">Z165-M165</f>
        <v>10</v>
      </c>
      <c r="AC165" s="170">
        <f aca="true" t="shared" si="10" ref="AC165:AC228">V165-I165</f>
        <v>0</v>
      </c>
      <c r="AD165" s="170">
        <f aca="true" t="shared" si="11" ref="AD165:AD228">AA165+AB165</f>
        <v>17</v>
      </c>
    </row>
    <row r="166" spans="2:30" ht="25.5">
      <c r="B166" s="426"/>
      <c r="C166" s="763"/>
      <c r="D166" s="701"/>
      <c r="E166" s="702"/>
      <c r="F166" s="702"/>
      <c r="G166" s="702"/>
      <c r="H166" s="702"/>
      <c r="I166" s="702"/>
      <c r="J166" s="702"/>
      <c r="K166" s="702"/>
      <c r="L166" s="702"/>
      <c r="M166" s="703"/>
      <c r="O166" s="426"/>
      <c r="P166" s="523"/>
      <c r="Q166" s="684"/>
      <c r="R166" s="687"/>
      <c r="S166" s="687"/>
      <c r="T166" s="690"/>
      <c r="U166" s="98" t="s">
        <v>116</v>
      </c>
      <c r="V166" s="303">
        <f>'порівняльна '!$Y$164</f>
        <v>93294.4</v>
      </c>
      <c r="W166" s="216" t="s">
        <v>32</v>
      </c>
      <c r="X166" s="218"/>
      <c r="Y166" s="218">
        <v>13327.77</v>
      </c>
      <c r="Z166" s="218">
        <v>8663.05</v>
      </c>
      <c r="AA166" s="170">
        <f t="shared" si="8"/>
        <v>13327.77</v>
      </c>
      <c r="AB166" s="170">
        <f t="shared" si="9"/>
        <v>8663.05</v>
      </c>
      <c r="AC166" s="170">
        <f t="shared" si="10"/>
        <v>93294.4</v>
      </c>
      <c r="AD166" s="170">
        <f t="shared" si="11"/>
        <v>21990.82</v>
      </c>
    </row>
    <row r="167" spans="2:30" ht="26.25" thickBot="1">
      <c r="B167" s="426"/>
      <c r="C167" s="763"/>
      <c r="D167" s="704"/>
      <c r="E167" s="705"/>
      <c r="F167" s="705"/>
      <c r="G167" s="705"/>
      <c r="H167" s="705"/>
      <c r="I167" s="705"/>
      <c r="J167" s="705"/>
      <c r="K167" s="705"/>
      <c r="L167" s="705"/>
      <c r="M167" s="706"/>
      <c r="O167" s="426"/>
      <c r="P167" s="523"/>
      <c r="Q167" s="685"/>
      <c r="R167" s="688"/>
      <c r="S167" s="688"/>
      <c r="T167" s="691"/>
      <c r="U167" s="106" t="s">
        <v>117</v>
      </c>
      <c r="V167" s="352">
        <f>'порівняльна '!$Z$164</f>
        <v>86630.54</v>
      </c>
      <c r="W167" s="219" t="s">
        <v>72</v>
      </c>
      <c r="X167" s="220"/>
      <c r="Y167" s="337">
        <v>1</v>
      </c>
      <c r="Z167" s="337">
        <v>1</v>
      </c>
      <c r="AA167" s="170">
        <f t="shared" si="8"/>
        <v>1</v>
      </c>
      <c r="AB167" s="170">
        <f t="shared" si="9"/>
        <v>1</v>
      </c>
      <c r="AC167" s="170">
        <f t="shared" si="10"/>
        <v>86630.54</v>
      </c>
      <c r="AD167" s="170">
        <f t="shared" si="11"/>
        <v>2</v>
      </c>
    </row>
    <row r="168" spans="2:30" ht="15.75" thickTop="1">
      <c r="B168" s="426"/>
      <c r="C168" s="763"/>
      <c r="D168" s="695"/>
      <c r="E168" s="696"/>
      <c r="F168" s="696"/>
      <c r="G168" s="696"/>
      <c r="H168" s="696"/>
      <c r="I168" s="696"/>
      <c r="J168" s="696"/>
      <c r="K168" s="696"/>
      <c r="L168" s="696"/>
      <c r="M168" s="697"/>
      <c r="O168" s="426"/>
      <c r="P168" s="523"/>
      <c r="Q168" s="681" t="s">
        <v>197</v>
      </c>
      <c r="R168" s="681"/>
      <c r="S168" s="681"/>
      <c r="T168" s="681"/>
      <c r="U168" s="681"/>
      <c r="V168" s="681"/>
      <c r="W168" s="681"/>
      <c r="X168" s="681"/>
      <c r="Y168" s="681"/>
      <c r="Z168" s="682"/>
      <c r="AA168" s="170">
        <f t="shared" si="8"/>
        <v>0</v>
      </c>
      <c r="AB168" s="170">
        <f t="shared" si="9"/>
        <v>0</v>
      </c>
      <c r="AC168" s="170">
        <f t="shared" si="10"/>
        <v>0</v>
      </c>
      <c r="AD168" s="170">
        <f t="shared" si="11"/>
        <v>0</v>
      </c>
    </row>
    <row r="169" spans="2:30" ht="15" customHeight="1">
      <c r="B169" s="426"/>
      <c r="C169" s="763"/>
      <c r="D169" s="692"/>
      <c r="E169" s="693"/>
      <c r="F169" s="693"/>
      <c r="G169" s="693"/>
      <c r="H169" s="693"/>
      <c r="I169" s="693"/>
      <c r="J169" s="693"/>
      <c r="K169" s="693"/>
      <c r="L169" s="693"/>
      <c r="M169" s="694"/>
      <c r="O169" s="426"/>
      <c r="P169" s="523"/>
      <c r="Q169" s="683" t="s">
        <v>207</v>
      </c>
      <c r="R169" s="686" t="s">
        <v>172</v>
      </c>
      <c r="S169" s="686" t="s">
        <v>222</v>
      </c>
      <c r="T169" s="689" t="s">
        <v>29</v>
      </c>
      <c r="U169" s="98" t="s">
        <v>28</v>
      </c>
      <c r="V169" s="99">
        <v>203.18</v>
      </c>
      <c r="W169" s="216" t="s">
        <v>178</v>
      </c>
      <c r="X169" s="218"/>
      <c r="Y169" s="218">
        <v>96.75</v>
      </c>
      <c r="Z169" s="218">
        <v>106.43</v>
      </c>
      <c r="AA169" s="171">
        <f t="shared" si="8"/>
        <v>96.75</v>
      </c>
      <c r="AB169" s="171">
        <f t="shared" si="9"/>
        <v>106.43</v>
      </c>
      <c r="AC169" s="171">
        <f t="shared" si="10"/>
        <v>203.18</v>
      </c>
      <c r="AD169" s="171">
        <f t="shared" si="11"/>
        <v>203.18</v>
      </c>
    </row>
    <row r="170" spans="2:30" ht="20.25" customHeight="1">
      <c r="B170" s="426"/>
      <c r="C170" s="763"/>
      <c r="D170" s="475"/>
      <c r="E170" s="476"/>
      <c r="F170" s="476"/>
      <c r="G170" s="476"/>
      <c r="H170" s="476"/>
      <c r="I170" s="476"/>
      <c r="J170" s="476"/>
      <c r="K170" s="476"/>
      <c r="L170" s="476"/>
      <c r="M170" s="477"/>
      <c r="O170" s="426"/>
      <c r="P170" s="523"/>
      <c r="Q170" s="684"/>
      <c r="R170" s="687"/>
      <c r="S170" s="687"/>
      <c r="T170" s="690"/>
      <c r="U170" s="96" t="s">
        <v>115</v>
      </c>
      <c r="V170" s="97"/>
      <c r="W170" s="216" t="s">
        <v>60</v>
      </c>
      <c r="X170" s="218"/>
      <c r="Y170" s="218">
        <v>1</v>
      </c>
      <c r="Z170" s="218">
        <v>1</v>
      </c>
      <c r="AA170" s="170">
        <f t="shared" si="8"/>
        <v>1</v>
      </c>
      <c r="AB170" s="170">
        <f t="shared" si="9"/>
        <v>1</v>
      </c>
      <c r="AC170" s="170">
        <f t="shared" si="10"/>
        <v>0</v>
      </c>
      <c r="AD170" s="170">
        <f t="shared" si="11"/>
        <v>2</v>
      </c>
    </row>
    <row r="171" spans="2:30" ht="25.5">
      <c r="B171" s="426"/>
      <c r="C171" s="763"/>
      <c r="D171" s="475"/>
      <c r="E171" s="476"/>
      <c r="F171" s="476"/>
      <c r="G171" s="476"/>
      <c r="H171" s="476"/>
      <c r="I171" s="476"/>
      <c r="J171" s="476"/>
      <c r="K171" s="476"/>
      <c r="L171" s="476"/>
      <c r="M171" s="477"/>
      <c r="O171" s="426"/>
      <c r="P171" s="523"/>
      <c r="Q171" s="684"/>
      <c r="R171" s="687"/>
      <c r="S171" s="687"/>
      <c r="T171" s="690"/>
      <c r="U171" s="98" t="s">
        <v>116</v>
      </c>
      <c r="V171" s="99">
        <v>96.75</v>
      </c>
      <c r="W171" s="216" t="s">
        <v>32</v>
      </c>
      <c r="X171" s="218"/>
      <c r="Y171" s="218">
        <v>96.75</v>
      </c>
      <c r="Z171" s="218">
        <v>106.43</v>
      </c>
      <c r="AA171" s="170">
        <f t="shared" si="8"/>
        <v>96.75</v>
      </c>
      <c r="AB171" s="170">
        <f t="shared" si="9"/>
        <v>106.43</v>
      </c>
      <c r="AC171" s="170">
        <f t="shared" si="10"/>
        <v>96.75</v>
      </c>
      <c r="AD171" s="170">
        <f t="shared" si="11"/>
        <v>203.18</v>
      </c>
    </row>
    <row r="172" spans="2:30" ht="39" thickBot="1">
      <c r="B172" s="426"/>
      <c r="C172" s="763"/>
      <c r="D172" s="478"/>
      <c r="E172" s="479"/>
      <c r="F172" s="479"/>
      <c r="G172" s="479"/>
      <c r="H172" s="479"/>
      <c r="I172" s="479"/>
      <c r="J172" s="479"/>
      <c r="K172" s="479"/>
      <c r="L172" s="479"/>
      <c r="M172" s="480"/>
      <c r="O172" s="426"/>
      <c r="P172" s="523"/>
      <c r="Q172" s="685"/>
      <c r="R172" s="688"/>
      <c r="S172" s="688"/>
      <c r="T172" s="691"/>
      <c r="U172" s="106" t="s">
        <v>117</v>
      </c>
      <c r="V172" s="107">
        <v>106.43</v>
      </c>
      <c r="W172" s="219" t="s">
        <v>71</v>
      </c>
      <c r="X172" s="220"/>
      <c r="Y172" s="337">
        <v>1</v>
      </c>
      <c r="Z172" s="337">
        <v>1</v>
      </c>
      <c r="AA172" s="170">
        <f t="shared" si="8"/>
        <v>1</v>
      </c>
      <c r="AB172" s="170">
        <f t="shared" si="9"/>
        <v>1</v>
      </c>
      <c r="AC172" s="170">
        <f t="shared" si="10"/>
        <v>106.43</v>
      </c>
      <c r="AD172" s="170">
        <f t="shared" si="11"/>
        <v>2</v>
      </c>
    </row>
    <row r="173" spans="2:30" ht="15.75" thickTop="1">
      <c r="B173" s="426"/>
      <c r="C173" s="763"/>
      <c r="D173" s="749" t="s">
        <v>144</v>
      </c>
      <c r="E173" s="677"/>
      <c r="F173" s="677"/>
      <c r="G173" s="677"/>
      <c r="H173" s="677"/>
      <c r="I173" s="677"/>
      <c r="J173" s="677"/>
      <c r="K173" s="677"/>
      <c r="L173" s="677"/>
      <c r="M173" s="678"/>
      <c r="O173" s="426"/>
      <c r="P173" s="523"/>
      <c r="Q173" s="677" t="s">
        <v>144</v>
      </c>
      <c r="R173" s="677"/>
      <c r="S173" s="677"/>
      <c r="T173" s="677"/>
      <c r="U173" s="677"/>
      <c r="V173" s="677"/>
      <c r="W173" s="677"/>
      <c r="X173" s="677"/>
      <c r="Y173" s="677"/>
      <c r="Z173" s="678"/>
      <c r="AA173" s="170">
        <f t="shared" si="8"/>
        <v>0</v>
      </c>
      <c r="AB173" s="170">
        <f t="shared" si="9"/>
        <v>0</v>
      </c>
      <c r="AC173" s="170">
        <f t="shared" si="10"/>
        <v>0</v>
      </c>
      <c r="AD173" s="170">
        <f t="shared" si="11"/>
        <v>0</v>
      </c>
    </row>
    <row r="174" spans="2:30" ht="15.75" customHeight="1">
      <c r="B174" s="426"/>
      <c r="C174" s="763"/>
      <c r="D174" s="750" t="s">
        <v>145</v>
      </c>
      <c r="E174" s="679"/>
      <c r="F174" s="679"/>
      <c r="G174" s="679"/>
      <c r="H174" s="679"/>
      <c r="I174" s="679"/>
      <c r="J174" s="679"/>
      <c r="K174" s="679"/>
      <c r="L174" s="679"/>
      <c r="M174" s="680"/>
      <c r="O174" s="426"/>
      <c r="P174" s="523"/>
      <c r="Q174" s="679" t="s">
        <v>145</v>
      </c>
      <c r="R174" s="679"/>
      <c r="S174" s="679"/>
      <c r="T174" s="679"/>
      <c r="U174" s="679"/>
      <c r="V174" s="679"/>
      <c r="W174" s="679"/>
      <c r="X174" s="679"/>
      <c r="Y174" s="679"/>
      <c r="Z174" s="680"/>
      <c r="AA174" s="170">
        <f t="shared" si="8"/>
        <v>0</v>
      </c>
      <c r="AB174" s="170">
        <f t="shared" si="9"/>
        <v>0</v>
      </c>
      <c r="AC174" s="170">
        <f t="shared" si="10"/>
        <v>0</v>
      </c>
      <c r="AD174" s="170">
        <f t="shared" si="11"/>
        <v>0</v>
      </c>
    </row>
    <row r="175" spans="2:30" ht="15" customHeight="1">
      <c r="B175" s="426"/>
      <c r="C175" s="763"/>
      <c r="D175" s="464" t="s">
        <v>146</v>
      </c>
      <c r="E175" s="454" t="s">
        <v>30</v>
      </c>
      <c r="F175" s="454" t="s">
        <v>14</v>
      </c>
      <c r="G175" s="571"/>
      <c r="H175" s="7" t="s">
        <v>28</v>
      </c>
      <c r="I175" s="9">
        <v>14257.65</v>
      </c>
      <c r="J175" s="464" t="s">
        <v>178</v>
      </c>
      <c r="K175" s="461">
        <v>6571.02</v>
      </c>
      <c r="L175" s="461">
        <v>3749.58</v>
      </c>
      <c r="M175" s="461">
        <v>3937.05</v>
      </c>
      <c r="O175" s="426"/>
      <c r="P175" s="523"/>
      <c r="Q175" s="672" t="s">
        <v>146</v>
      </c>
      <c r="R175" s="454" t="s">
        <v>30</v>
      </c>
      <c r="S175" s="454" t="s">
        <v>14</v>
      </c>
      <c r="T175" s="542"/>
      <c r="U175" s="84" t="s">
        <v>28</v>
      </c>
      <c r="V175" s="85">
        <v>20557.65</v>
      </c>
      <c r="W175" s="534" t="s">
        <v>178</v>
      </c>
      <c r="X175" s="537">
        <v>6571.02</v>
      </c>
      <c r="Y175" s="529">
        <v>6749.58</v>
      </c>
      <c r="Z175" s="529">
        <v>7237.05</v>
      </c>
      <c r="AA175" s="171">
        <f t="shared" si="8"/>
        <v>3000</v>
      </c>
      <c r="AB175" s="171">
        <f t="shared" si="9"/>
        <v>3300</v>
      </c>
      <c r="AC175" s="171">
        <f t="shared" si="10"/>
        <v>6300.000000000002</v>
      </c>
      <c r="AD175" s="171">
        <f t="shared" si="11"/>
        <v>6300</v>
      </c>
    </row>
    <row r="176" spans="2:30" ht="15">
      <c r="B176" s="426"/>
      <c r="C176" s="763"/>
      <c r="D176" s="465"/>
      <c r="E176" s="455"/>
      <c r="F176" s="455"/>
      <c r="G176" s="572"/>
      <c r="H176" s="8" t="s">
        <v>115</v>
      </c>
      <c r="I176" s="12">
        <v>6571.02</v>
      </c>
      <c r="J176" s="465"/>
      <c r="K176" s="462"/>
      <c r="L176" s="462"/>
      <c r="M176" s="462"/>
      <c r="O176" s="426"/>
      <c r="P176" s="523"/>
      <c r="Q176" s="648"/>
      <c r="R176" s="455"/>
      <c r="S176" s="455"/>
      <c r="T176" s="543"/>
      <c r="U176" s="8" t="s">
        <v>115</v>
      </c>
      <c r="V176" s="12">
        <v>6571.02</v>
      </c>
      <c r="W176" s="535"/>
      <c r="X176" s="538"/>
      <c r="Y176" s="530"/>
      <c r="Z176" s="530"/>
      <c r="AA176" s="170">
        <f t="shared" si="8"/>
        <v>0</v>
      </c>
      <c r="AB176" s="170">
        <f t="shared" si="9"/>
        <v>0</v>
      </c>
      <c r="AC176" s="170">
        <f t="shared" si="10"/>
        <v>0</v>
      </c>
      <c r="AD176" s="170">
        <f t="shared" si="11"/>
        <v>0</v>
      </c>
    </row>
    <row r="177" spans="2:30" ht="15">
      <c r="B177" s="426"/>
      <c r="C177" s="763"/>
      <c r="D177" s="465"/>
      <c r="E177" s="455"/>
      <c r="F177" s="455"/>
      <c r="G177" s="572"/>
      <c r="H177" s="7" t="s">
        <v>116</v>
      </c>
      <c r="I177" s="9">
        <v>3749.58</v>
      </c>
      <c r="J177" s="564"/>
      <c r="K177" s="463"/>
      <c r="L177" s="463"/>
      <c r="M177" s="463"/>
      <c r="O177" s="426"/>
      <c r="P177" s="523"/>
      <c r="Q177" s="648"/>
      <c r="R177" s="455"/>
      <c r="S177" s="455"/>
      <c r="T177" s="543"/>
      <c r="U177" s="84" t="s">
        <v>116</v>
      </c>
      <c r="V177" s="85">
        <v>6749.58</v>
      </c>
      <c r="W177" s="540"/>
      <c r="X177" s="541"/>
      <c r="Y177" s="531"/>
      <c r="Z177" s="531"/>
      <c r="AA177" s="170">
        <f t="shared" si="8"/>
        <v>0</v>
      </c>
      <c r="AB177" s="170">
        <f t="shared" si="9"/>
        <v>0</v>
      </c>
      <c r="AC177" s="170">
        <f t="shared" si="10"/>
        <v>3000</v>
      </c>
      <c r="AD177" s="170">
        <f t="shared" si="11"/>
        <v>0</v>
      </c>
    </row>
    <row r="178" spans="2:30" ht="15.75" customHeight="1">
      <c r="B178" s="426"/>
      <c r="C178" s="763"/>
      <c r="D178" s="465"/>
      <c r="E178" s="455"/>
      <c r="F178" s="455"/>
      <c r="G178" s="572"/>
      <c r="H178" s="7" t="s">
        <v>117</v>
      </c>
      <c r="I178" s="9">
        <v>3937.05</v>
      </c>
      <c r="J178" s="464" t="s">
        <v>60</v>
      </c>
      <c r="K178" s="454">
        <v>9</v>
      </c>
      <c r="L178" s="454">
        <v>9</v>
      </c>
      <c r="M178" s="454">
        <v>9</v>
      </c>
      <c r="O178" s="426"/>
      <c r="P178" s="523"/>
      <c r="Q178" s="648"/>
      <c r="R178" s="455"/>
      <c r="S178" s="455"/>
      <c r="T178" s="543"/>
      <c r="U178" s="84" t="s">
        <v>117</v>
      </c>
      <c r="V178" s="85">
        <v>7237.05</v>
      </c>
      <c r="W178" s="534" t="s">
        <v>60</v>
      </c>
      <c r="X178" s="537">
        <v>9</v>
      </c>
      <c r="Y178" s="537">
        <v>11</v>
      </c>
      <c r="Z178" s="537">
        <v>11</v>
      </c>
      <c r="AA178" s="170">
        <f t="shared" si="8"/>
        <v>2</v>
      </c>
      <c r="AB178" s="170">
        <f t="shared" si="9"/>
        <v>2</v>
      </c>
      <c r="AC178" s="170">
        <f t="shared" si="10"/>
        <v>3300</v>
      </c>
      <c r="AD178" s="170">
        <f t="shared" si="11"/>
        <v>4</v>
      </c>
    </row>
    <row r="179" spans="2:30" ht="15" customHeight="1">
      <c r="B179" s="426"/>
      <c r="C179" s="763"/>
      <c r="D179" s="465"/>
      <c r="E179" s="455"/>
      <c r="F179" s="455"/>
      <c r="G179" s="455" t="s">
        <v>87</v>
      </c>
      <c r="H179" s="7" t="s">
        <v>28</v>
      </c>
      <c r="I179" s="93">
        <v>10641.95</v>
      </c>
      <c r="J179" s="465"/>
      <c r="K179" s="455"/>
      <c r="L179" s="455"/>
      <c r="M179" s="455"/>
      <c r="O179" s="426"/>
      <c r="P179" s="523"/>
      <c r="Q179" s="648"/>
      <c r="R179" s="455"/>
      <c r="S179" s="455"/>
      <c r="T179" s="532" t="s">
        <v>87</v>
      </c>
      <c r="U179" s="7" t="s">
        <v>28</v>
      </c>
      <c r="V179" s="93">
        <v>10641.95</v>
      </c>
      <c r="W179" s="535"/>
      <c r="X179" s="538"/>
      <c r="Y179" s="538"/>
      <c r="Z179" s="538"/>
      <c r="AA179" s="170">
        <f t="shared" si="8"/>
        <v>0</v>
      </c>
      <c r="AB179" s="170">
        <f t="shared" si="9"/>
        <v>0</v>
      </c>
      <c r="AC179" s="170">
        <f t="shared" si="10"/>
        <v>0</v>
      </c>
      <c r="AD179" s="170">
        <f t="shared" si="11"/>
        <v>0</v>
      </c>
    </row>
    <row r="180" spans="2:30" ht="15">
      <c r="B180" s="426"/>
      <c r="C180" s="763"/>
      <c r="D180" s="465"/>
      <c r="E180" s="455"/>
      <c r="F180" s="455"/>
      <c r="G180" s="455"/>
      <c r="H180" s="8" t="s">
        <v>115</v>
      </c>
      <c r="I180" s="93">
        <v>3375.72</v>
      </c>
      <c r="J180" s="564"/>
      <c r="K180" s="460"/>
      <c r="L180" s="460"/>
      <c r="M180" s="460"/>
      <c r="O180" s="426"/>
      <c r="P180" s="523"/>
      <c r="Q180" s="648"/>
      <c r="R180" s="455"/>
      <c r="S180" s="455"/>
      <c r="T180" s="532"/>
      <c r="U180" s="8" t="s">
        <v>115</v>
      </c>
      <c r="V180" s="93">
        <v>3375.72</v>
      </c>
      <c r="W180" s="540"/>
      <c r="X180" s="541"/>
      <c r="Y180" s="541"/>
      <c r="Z180" s="541"/>
      <c r="AA180" s="170">
        <f t="shared" si="8"/>
        <v>0</v>
      </c>
      <c r="AB180" s="170">
        <f t="shared" si="9"/>
        <v>0</v>
      </c>
      <c r="AC180" s="170">
        <f t="shared" si="10"/>
        <v>0</v>
      </c>
      <c r="AD180" s="170">
        <f t="shared" si="11"/>
        <v>0</v>
      </c>
    </row>
    <row r="181" spans="2:30" ht="15" customHeight="1">
      <c r="B181" s="426"/>
      <c r="C181" s="763"/>
      <c r="D181" s="465"/>
      <c r="E181" s="455"/>
      <c r="F181" s="455"/>
      <c r="G181" s="455"/>
      <c r="H181" s="7" t="s">
        <v>116</v>
      </c>
      <c r="I181" s="93">
        <v>3544.5</v>
      </c>
      <c r="J181" s="464" t="s">
        <v>32</v>
      </c>
      <c r="K181" s="461">
        <v>730.11</v>
      </c>
      <c r="L181" s="461">
        <v>416.62</v>
      </c>
      <c r="M181" s="461">
        <v>437.45</v>
      </c>
      <c r="O181" s="426"/>
      <c r="P181" s="523"/>
      <c r="Q181" s="648"/>
      <c r="R181" s="455"/>
      <c r="S181" s="455"/>
      <c r="T181" s="532"/>
      <c r="U181" s="7" t="s">
        <v>116</v>
      </c>
      <c r="V181" s="93">
        <v>3544.5</v>
      </c>
      <c r="W181" s="534" t="s">
        <v>32</v>
      </c>
      <c r="X181" s="537">
        <v>730.11</v>
      </c>
      <c r="Y181" s="529">
        <v>613.6</v>
      </c>
      <c r="Z181" s="529">
        <v>657.92</v>
      </c>
      <c r="AA181" s="170">
        <f t="shared" si="8"/>
        <v>196.98000000000002</v>
      </c>
      <c r="AB181" s="170">
        <f t="shared" si="9"/>
        <v>220.46999999999997</v>
      </c>
      <c r="AC181" s="170">
        <f t="shared" si="10"/>
        <v>0</v>
      </c>
      <c r="AD181" s="170">
        <f t="shared" si="11"/>
        <v>417.45</v>
      </c>
    </row>
    <row r="182" spans="2:30" ht="15.75" customHeight="1">
      <c r="B182" s="426"/>
      <c r="C182" s="763"/>
      <c r="D182" s="465"/>
      <c r="E182" s="455"/>
      <c r="F182" s="455"/>
      <c r="G182" s="455"/>
      <c r="H182" s="8" t="s">
        <v>117</v>
      </c>
      <c r="I182" s="93">
        <v>3721.73</v>
      </c>
      <c r="J182" s="465"/>
      <c r="K182" s="462"/>
      <c r="L182" s="462"/>
      <c r="M182" s="462"/>
      <c r="O182" s="426"/>
      <c r="P182" s="523"/>
      <c r="Q182" s="648"/>
      <c r="R182" s="455"/>
      <c r="S182" s="455"/>
      <c r="T182" s="532"/>
      <c r="U182" s="8" t="s">
        <v>117</v>
      </c>
      <c r="V182" s="93">
        <v>3721.73</v>
      </c>
      <c r="W182" s="535"/>
      <c r="X182" s="538"/>
      <c r="Y182" s="530"/>
      <c r="Z182" s="530"/>
      <c r="AA182" s="170">
        <f t="shared" si="8"/>
        <v>0</v>
      </c>
      <c r="AB182" s="170">
        <f t="shared" si="9"/>
        <v>0</v>
      </c>
      <c r="AC182" s="170">
        <f t="shared" si="10"/>
        <v>0</v>
      </c>
      <c r="AD182" s="170">
        <f t="shared" si="11"/>
        <v>0</v>
      </c>
    </row>
    <row r="183" spans="2:30" ht="15" customHeight="1">
      <c r="B183" s="426"/>
      <c r="C183" s="763"/>
      <c r="D183" s="465"/>
      <c r="E183" s="455"/>
      <c r="F183" s="455"/>
      <c r="G183" s="455" t="s">
        <v>29</v>
      </c>
      <c r="H183" s="7" t="s">
        <v>28</v>
      </c>
      <c r="I183" s="9">
        <v>3615.7</v>
      </c>
      <c r="J183" s="564"/>
      <c r="K183" s="463"/>
      <c r="L183" s="463"/>
      <c r="M183" s="463"/>
      <c r="O183" s="426"/>
      <c r="P183" s="523"/>
      <c r="Q183" s="648"/>
      <c r="R183" s="455"/>
      <c r="S183" s="455"/>
      <c r="T183" s="532" t="s">
        <v>29</v>
      </c>
      <c r="U183" s="84" t="s">
        <v>28</v>
      </c>
      <c r="V183" s="85">
        <v>9915.7</v>
      </c>
      <c r="W183" s="540"/>
      <c r="X183" s="541"/>
      <c r="Y183" s="531"/>
      <c r="Z183" s="531"/>
      <c r="AA183" s="170">
        <f t="shared" si="8"/>
        <v>0</v>
      </c>
      <c r="AB183" s="170">
        <f t="shared" si="9"/>
        <v>0</v>
      </c>
      <c r="AC183" s="170">
        <f t="shared" si="10"/>
        <v>6300.000000000001</v>
      </c>
      <c r="AD183" s="170">
        <f t="shared" si="11"/>
        <v>0</v>
      </c>
    </row>
    <row r="184" spans="2:30" ht="15" customHeight="1">
      <c r="B184" s="426"/>
      <c r="C184" s="763"/>
      <c r="D184" s="465"/>
      <c r="E184" s="455"/>
      <c r="F184" s="455"/>
      <c r="G184" s="455"/>
      <c r="H184" s="8" t="s">
        <v>115</v>
      </c>
      <c r="I184" s="9">
        <v>3195.3</v>
      </c>
      <c r="J184" s="464" t="s">
        <v>72</v>
      </c>
      <c r="K184" s="512">
        <v>1</v>
      </c>
      <c r="L184" s="512">
        <v>1</v>
      </c>
      <c r="M184" s="512">
        <v>1</v>
      </c>
      <c r="O184" s="426"/>
      <c r="P184" s="523"/>
      <c r="Q184" s="648"/>
      <c r="R184" s="455"/>
      <c r="S184" s="455"/>
      <c r="T184" s="532"/>
      <c r="U184" s="8" t="s">
        <v>115</v>
      </c>
      <c r="V184" s="9">
        <v>3195.3</v>
      </c>
      <c r="W184" s="534" t="s">
        <v>72</v>
      </c>
      <c r="X184" s="652">
        <v>1</v>
      </c>
      <c r="Y184" s="652">
        <v>1</v>
      </c>
      <c r="Z184" s="652">
        <v>1</v>
      </c>
      <c r="AA184" s="170">
        <f t="shared" si="8"/>
        <v>0</v>
      </c>
      <c r="AB184" s="170">
        <f t="shared" si="9"/>
        <v>0</v>
      </c>
      <c r="AC184" s="170">
        <f t="shared" si="10"/>
        <v>0</v>
      </c>
      <c r="AD184" s="170">
        <f t="shared" si="11"/>
        <v>0</v>
      </c>
    </row>
    <row r="185" spans="2:30" ht="15">
      <c r="B185" s="426"/>
      <c r="C185" s="763"/>
      <c r="D185" s="465"/>
      <c r="E185" s="455"/>
      <c r="F185" s="455"/>
      <c r="G185" s="455"/>
      <c r="H185" s="7" t="s">
        <v>116</v>
      </c>
      <c r="I185" s="9">
        <v>205.08</v>
      </c>
      <c r="J185" s="465"/>
      <c r="K185" s="513"/>
      <c r="L185" s="513"/>
      <c r="M185" s="513"/>
      <c r="O185" s="426"/>
      <c r="P185" s="523"/>
      <c r="Q185" s="648"/>
      <c r="R185" s="455"/>
      <c r="S185" s="455"/>
      <c r="T185" s="532"/>
      <c r="U185" s="84" t="s">
        <v>116</v>
      </c>
      <c r="V185" s="85">
        <v>3205.08</v>
      </c>
      <c r="W185" s="535"/>
      <c r="X185" s="653"/>
      <c r="Y185" s="653"/>
      <c r="Z185" s="653"/>
      <c r="AA185" s="170">
        <f t="shared" si="8"/>
        <v>0</v>
      </c>
      <c r="AB185" s="170">
        <f t="shared" si="9"/>
        <v>0</v>
      </c>
      <c r="AC185" s="170">
        <f t="shared" si="10"/>
        <v>3000</v>
      </c>
      <c r="AD185" s="170">
        <f t="shared" si="11"/>
        <v>0</v>
      </c>
    </row>
    <row r="186" spans="2:30" ht="15.75" customHeight="1" thickBot="1">
      <c r="B186" s="426"/>
      <c r="C186" s="763"/>
      <c r="D186" s="466"/>
      <c r="E186" s="456"/>
      <c r="F186" s="456"/>
      <c r="G186" s="456"/>
      <c r="H186" s="19" t="s">
        <v>117</v>
      </c>
      <c r="I186" s="9">
        <v>215.32</v>
      </c>
      <c r="J186" s="564"/>
      <c r="K186" s="751"/>
      <c r="L186" s="751"/>
      <c r="M186" s="751"/>
      <c r="O186" s="426"/>
      <c r="P186" s="523"/>
      <c r="Q186" s="649"/>
      <c r="R186" s="456"/>
      <c r="S186" s="456"/>
      <c r="T186" s="533"/>
      <c r="U186" s="95" t="s">
        <v>117</v>
      </c>
      <c r="V186" s="85">
        <v>3515.32</v>
      </c>
      <c r="W186" s="540"/>
      <c r="X186" s="676"/>
      <c r="Y186" s="676"/>
      <c r="Z186" s="676"/>
      <c r="AA186" s="170">
        <f t="shared" si="8"/>
        <v>0</v>
      </c>
      <c r="AB186" s="170">
        <f t="shared" si="9"/>
        <v>0</v>
      </c>
      <c r="AC186" s="170">
        <f t="shared" si="10"/>
        <v>3300</v>
      </c>
      <c r="AD186" s="170">
        <f t="shared" si="11"/>
        <v>0</v>
      </c>
    </row>
    <row r="187" spans="2:30" ht="15.75" thickTop="1">
      <c r="B187" s="426"/>
      <c r="C187" s="763"/>
      <c r="D187" s="565" t="s">
        <v>147</v>
      </c>
      <c r="E187" s="566"/>
      <c r="F187" s="566"/>
      <c r="G187" s="566"/>
      <c r="H187" s="566"/>
      <c r="I187" s="566"/>
      <c r="J187" s="566"/>
      <c r="K187" s="566"/>
      <c r="L187" s="566"/>
      <c r="M187" s="567"/>
      <c r="O187" s="426"/>
      <c r="P187" s="523"/>
      <c r="Q187" s="566" t="s">
        <v>231</v>
      </c>
      <c r="R187" s="566"/>
      <c r="S187" s="566"/>
      <c r="T187" s="566"/>
      <c r="U187" s="566"/>
      <c r="V187" s="566"/>
      <c r="W187" s="566"/>
      <c r="X187" s="566"/>
      <c r="Y187" s="566"/>
      <c r="Z187" s="567"/>
      <c r="AA187" s="170">
        <f t="shared" si="8"/>
        <v>0</v>
      </c>
      <c r="AB187" s="170">
        <f t="shared" si="9"/>
        <v>0</v>
      </c>
      <c r="AC187" s="170">
        <f t="shared" si="10"/>
        <v>0</v>
      </c>
      <c r="AD187" s="170">
        <f t="shared" si="11"/>
        <v>0</v>
      </c>
    </row>
    <row r="188" spans="2:33" ht="15" customHeight="1">
      <c r="B188" s="426"/>
      <c r="C188" s="763"/>
      <c r="D188" s="464" t="s">
        <v>179</v>
      </c>
      <c r="E188" s="454" t="s">
        <v>30</v>
      </c>
      <c r="F188" s="454" t="s">
        <v>187</v>
      </c>
      <c r="G188" s="454" t="s">
        <v>29</v>
      </c>
      <c r="H188" s="53" t="s">
        <v>28</v>
      </c>
      <c r="I188" s="13">
        <v>4294.33</v>
      </c>
      <c r="J188" s="55" t="s">
        <v>178</v>
      </c>
      <c r="K188" s="33">
        <v>1230.76</v>
      </c>
      <c r="L188" s="33">
        <v>1425.92</v>
      </c>
      <c r="M188" s="33">
        <v>1637.65</v>
      </c>
      <c r="O188" s="426"/>
      <c r="P188" s="523"/>
      <c r="Q188" s="672" t="s">
        <v>179</v>
      </c>
      <c r="R188" s="454" t="s">
        <v>30</v>
      </c>
      <c r="S188" s="454" t="s">
        <v>187</v>
      </c>
      <c r="T188" s="674" t="s">
        <v>29</v>
      </c>
      <c r="U188" s="53" t="s">
        <v>28</v>
      </c>
      <c r="V188" s="13">
        <v>11703.63</v>
      </c>
      <c r="W188" s="203" t="s">
        <v>178</v>
      </c>
      <c r="X188" s="18">
        <v>1230.76</v>
      </c>
      <c r="Y188" s="113">
        <v>4987.08</v>
      </c>
      <c r="Z188" s="113">
        <v>5485.79</v>
      </c>
      <c r="AA188" s="171">
        <f t="shared" si="8"/>
        <v>3561.16</v>
      </c>
      <c r="AB188" s="171">
        <f t="shared" si="9"/>
        <v>3848.14</v>
      </c>
      <c r="AC188" s="171">
        <f t="shared" si="10"/>
        <v>7409.299999999999</v>
      </c>
      <c r="AD188" s="171">
        <f t="shared" si="11"/>
        <v>7409.299999999999</v>
      </c>
      <c r="AG188" s="196"/>
    </row>
    <row r="189" spans="2:30" ht="15">
      <c r="B189" s="426"/>
      <c r="C189" s="763"/>
      <c r="D189" s="465"/>
      <c r="E189" s="455"/>
      <c r="F189" s="455"/>
      <c r="G189" s="455"/>
      <c r="H189" s="7" t="s">
        <v>115</v>
      </c>
      <c r="I189" s="9">
        <v>1230.76</v>
      </c>
      <c r="J189" s="55" t="s">
        <v>50</v>
      </c>
      <c r="K189" s="52">
        <v>29</v>
      </c>
      <c r="L189" s="52">
        <v>32</v>
      </c>
      <c r="M189" s="52">
        <v>35</v>
      </c>
      <c r="O189" s="426"/>
      <c r="P189" s="523"/>
      <c r="Q189" s="648"/>
      <c r="R189" s="455"/>
      <c r="S189" s="455"/>
      <c r="T189" s="532"/>
      <c r="U189" s="7" t="s">
        <v>115</v>
      </c>
      <c r="V189" s="9">
        <v>1230.76</v>
      </c>
      <c r="W189" s="203" t="s">
        <v>50</v>
      </c>
      <c r="X189" s="18">
        <v>29</v>
      </c>
      <c r="Y189" s="113">
        <v>18</v>
      </c>
      <c r="Z189" s="113">
        <v>21</v>
      </c>
      <c r="AA189" s="170">
        <f t="shared" si="8"/>
        <v>-14</v>
      </c>
      <c r="AB189" s="170">
        <f t="shared" si="9"/>
        <v>-14</v>
      </c>
      <c r="AC189" s="170">
        <f t="shared" si="10"/>
        <v>0</v>
      </c>
      <c r="AD189" s="170">
        <f t="shared" si="11"/>
        <v>-28</v>
      </c>
    </row>
    <row r="190" spans="2:30" ht="30" customHeight="1">
      <c r="B190" s="426"/>
      <c r="C190" s="763"/>
      <c r="D190" s="465"/>
      <c r="E190" s="455"/>
      <c r="F190" s="455"/>
      <c r="G190" s="455"/>
      <c r="H190" s="8" t="s">
        <v>116</v>
      </c>
      <c r="I190" s="12">
        <v>1425.92</v>
      </c>
      <c r="J190" s="55" t="s">
        <v>49</v>
      </c>
      <c r="K190" s="51">
        <v>42.44</v>
      </c>
      <c r="L190" s="51">
        <v>44.56</v>
      </c>
      <c r="M190" s="51">
        <v>46.79</v>
      </c>
      <c r="O190" s="426"/>
      <c r="P190" s="523"/>
      <c r="Q190" s="648"/>
      <c r="R190" s="455"/>
      <c r="S190" s="455"/>
      <c r="T190" s="532"/>
      <c r="U190" s="8" t="s">
        <v>116</v>
      </c>
      <c r="V190" s="108">
        <v>4987.08</v>
      </c>
      <c r="W190" s="203" t="s">
        <v>49</v>
      </c>
      <c r="X190" s="18">
        <v>42.44</v>
      </c>
      <c r="Y190" s="113">
        <v>277.06</v>
      </c>
      <c r="Z190" s="113">
        <v>261.23</v>
      </c>
      <c r="AA190" s="170">
        <f t="shared" si="8"/>
        <v>232.5</v>
      </c>
      <c r="AB190" s="170">
        <f t="shared" si="9"/>
        <v>214.44000000000003</v>
      </c>
      <c r="AC190" s="170">
        <f t="shared" si="10"/>
        <v>3561.16</v>
      </c>
      <c r="AD190" s="170">
        <f t="shared" si="11"/>
        <v>446.94000000000005</v>
      </c>
    </row>
    <row r="191" spans="2:30" ht="39.75" customHeight="1" thickBot="1">
      <c r="B191" s="426"/>
      <c r="C191" s="763"/>
      <c r="D191" s="564"/>
      <c r="E191" s="460"/>
      <c r="F191" s="456"/>
      <c r="G191" s="460"/>
      <c r="H191" s="53" t="s">
        <v>117</v>
      </c>
      <c r="I191" s="13">
        <v>1637.65</v>
      </c>
      <c r="J191" s="111" t="s">
        <v>70</v>
      </c>
      <c r="K191" s="48">
        <v>1</v>
      </c>
      <c r="L191" s="48">
        <v>1</v>
      </c>
      <c r="M191" s="48">
        <v>1</v>
      </c>
      <c r="O191" s="426"/>
      <c r="P191" s="523"/>
      <c r="Q191" s="673"/>
      <c r="R191" s="460"/>
      <c r="S191" s="456"/>
      <c r="T191" s="533"/>
      <c r="U191" s="23" t="s">
        <v>117</v>
      </c>
      <c r="V191" s="91">
        <v>5485.79</v>
      </c>
      <c r="W191" s="206" t="s">
        <v>70</v>
      </c>
      <c r="X191" s="336">
        <v>1</v>
      </c>
      <c r="Y191" s="336">
        <v>1</v>
      </c>
      <c r="Z191" s="336">
        <v>1</v>
      </c>
      <c r="AA191" s="170">
        <f t="shared" si="8"/>
        <v>0</v>
      </c>
      <c r="AB191" s="170">
        <f t="shared" si="9"/>
        <v>0</v>
      </c>
      <c r="AC191" s="170">
        <f t="shared" si="10"/>
        <v>3848.14</v>
      </c>
      <c r="AD191" s="170">
        <f t="shared" si="11"/>
        <v>0</v>
      </c>
    </row>
    <row r="192" spans="2:30" ht="16.5" thickBot="1" thickTop="1">
      <c r="B192" s="426"/>
      <c r="C192" s="763"/>
      <c r="D192" s="565" t="s">
        <v>148</v>
      </c>
      <c r="E192" s="566"/>
      <c r="F192" s="566"/>
      <c r="G192" s="566"/>
      <c r="H192" s="566"/>
      <c r="I192" s="566"/>
      <c r="J192" s="566"/>
      <c r="K192" s="566"/>
      <c r="L192" s="566"/>
      <c r="M192" s="567"/>
      <c r="O192" s="426"/>
      <c r="P192" s="523"/>
      <c r="Q192" s="565" t="s">
        <v>148</v>
      </c>
      <c r="R192" s="566"/>
      <c r="S192" s="566"/>
      <c r="T192" s="566"/>
      <c r="U192" s="566"/>
      <c r="V192" s="566"/>
      <c r="W192" s="566"/>
      <c r="X192" s="566"/>
      <c r="Y192" s="566"/>
      <c r="Z192" s="567"/>
      <c r="AA192" s="170">
        <f t="shared" si="8"/>
        <v>0</v>
      </c>
      <c r="AB192" s="170">
        <f t="shared" si="9"/>
        <v>0</v>
      </c>
      <c r="AC192" s="170">
        <f t="shared" si="10"/>
        <v>0</v>
      </c>
      <c r="AD192" s="170">
        <f t="shared" si="11"/>
        <v>0</v>
      </c>
    </row>
    <row r="193" spans="2:30" ht="15.75" customHeight="1" thickTop="1">
      <c r="B193" s="426"/>
      <c r="C193" s="763"/>
      <c r="D193" s="464" t="s">
        <v>149</v>
      </c>
      <c r="E193" s="454" t="s">
        <v>30</v>
      </c>
      <c r="F193" s="454" t="s">
        <v>11</v>
      </c>
      <c r="G193" s="571"/>
      <c r="H193" s="7" t="s">
        <v>28</v>
      </c>
      <c r="I193" s="9">
        <v>908358.76</v>
      </c>
      <c r="J193" s="487" t="s">
        <v>178</v>
      </c>
      <c r="K193" s="561">
        <v>286553.38</v>
      </c>
      <c r="L193" s="561">
        <v>302875.44</v>
      </c>
      <c r="M193" s="561">
        <v>318929.94</v>
      </c>
      <c r="O193" s="426"/>
      <c r="P193" s="523"/>
      <c r="Q193" s="464" t="s">
        <v>149</v>
      </c>
      <c r="R193" s="454" t="s">
        <v>30</v>
      </c>
      <c r="S193" s="454" t="s">
        <v>11</v>
      </c>
      <c r="T193" s="542"/>
      <c r="U193" s="84" t="s">
        <v>28</v>
      </c>
      <c r="V193" s="85">
        <v>877501.3</v>
      </c>
      <c r="W193" s="544" t="s">
        <v>178</v>
      </c>
      <c r="X193" s="537">
        <v>286553.38</v>
      </c>
      <c r="Y193" s="529">
        <v>279299.83</v>
      </c>
      <c r="Z193" s="529">
        <v>311648.09</v>
      </c>
      <c r="AA193" s="171">
        <f t="shared" si="8"/>
        <v>-23575.609999999986</v>
      </c>
      <c r="AB193" s="171">
        <f t="shared" si="9"/>
        <v>-7281.849999999977</v>
      </c>
      <c r="AC193" s="171">
        <f t="shared" si="10"/>
        <v>-30857.459999999963</v>
      </c>
      <c r="AD193" s="171">
        <f t="shared" si="11"/>
        <v>-30857.459999999963</v>
      </c>
    </row>
    <row r="194" spans="2:30" ht="15">
      <c r="B194" s="426"/>
      <c r="C194" s="763"/>
      <c r="D194" s="465"/>
      <c r="E194" s="455"/>
      <c r="F194" s="455"/>
      <c r="G194" s="572"/>
      <c r="H194" s="8" t="s">
        <v>115</v>
      </c>
      <c r="I194" s="12">
        <v>286553.38</v>
      </c>
      <c r="J194" s="488"/>
      <c r="K194" s="562"/>
      <c r="L194" s="562"/>
      <c r="M194" s="562"/>
      <c r="O194" s="426"/>
      <c r="P194" s="523"/>
      <c r="Q194" s="465"/>
      <c r="R194" s="455"/>
      <c r="S194" s="455"/>
      <c r="T194" s="543"/>
      <c r="U194" s="8" t="s">
        <v>115</v>
      </c>
      <c r="V194" s="12">
        <v>286553.38</v>
      </c>
      <c r="W194" s="545"/>
      <c r="X194" s="538"/>
      <c r="Y194" s="530"/>
      <c r="Z194" s="530"/>
      <c r="AA194" s="170">
        <f t="shared" si="8"/>
        <v>0</v>
      </c>
      <c r="AB194" s="170">
        <f t="shared" si="9"/>
        <v>0</v>
      </c>
      <c r="AC194" s="170">
        <f t="shared" si="10"/>
        <v>0</v>
      </c>
      <c r="AD194" s="170">
        <f t="shared" si="11"/>
        <v>0</v>
      </c>
    </row>
    <row r="195" spans="2:30" ht="15">
      <c r="B195" s="426"/>
      <c r="C195" s="763"/>
      <c r="D195" s="465"/>
      <c r="E195" s="455"/>
      <c r="F195" s="455"/>
      <c r="G195" s="572"/>
      <c r="H195" s="7" t="s">
        <v>116</v>
      </c>
      <c r="I195" s="9">
        <v>302875.44</v>
      </c>
      <c r="J195" s="573"/>
      <c r="K195" s="563"/>
      <c r="L195" s="563"/>
      <c r="M195" s="563"/>
      <c r="O195" s="426"/>
      <c r="P195" s="523"/>
      <c r="Q195" s="465"/>
      <c r="R195" s="455"/>
      <c r="S195" s="455"/>
      <c r="T195" s="543"/>
      <c r="U195" s="84" t="s">
        <v>116</v>
      </c>
      <c r="V195" s="85">
        <v>279299.83</v>
      </c>
      <c r="W195" s="546"/>
      <c r="X195" s="541"/>
      <c r="Y195" s="531"/>
      <c r="Z195" s="531"/>
      <c r="AA195" s="170">
        <f t="shared" si="8"/>
        <v>0</v>
      </c>
      <c r="AB195" s="170">
        <f t="shared" si="9"/>
        <v>0</v>
      </c>
      <c r="AC195" s="170">
        <f t="shared" si="10"/>
        <v>-23575.609999999986</v>
      </c>
      <c r="AD195" s="170">
        <f t="shared" si="11"/>
        <v>0</v>
      </c>
    </row>
    <row r="196" spans="2:30" ht="15">
      <c r="B196" s="426"/>
      <c r="C196" s="763"/>
      <c r="D196" s="465"/>
      <c r="E196" s="455"/>
      <c r="F196" s="455"/>
      <c r="G196" s="572"/>
      <c r="H196" s="7" t="s">
        <v>117</v>
      </c>
      <c r="I196" s="9">
        <v>318929.94</v>
      </c>
      <c r="J196" s="464" t="s">
        <v>53</v>
      </c>
      <c r="K196" s="574">
        <v>1946</v>
      </c>
      <c r="L196" s="574">
        <v>1946</v>
      </c>
      <c r="M196" s="574">
        <v>1946</v>
      </c>
      <c r="O196" s="426"/>
      <c r="P196" s="523"/>
      <c r="Q196" s="465"/>
      <c r="R196" s="455"/>
      <c r="S196" s="455"/>
      <c r="T196" s="543"/>
      <c r="U196" s="84" t="s">
        <v>117</v>
      </c>
      <c r="V196" s="85">
        <v>311648.09</v>
      </c>
      <c r="W196" s="534" t="s">
        <v>53</v>
      </c>
      <c r="X196" s="537">
        <v>1946</v>
      </c>
      <c r="Y196" s="537">
        <v>1946</v>
      </c>
      <c r="Z196" s="537">
        <v>1946</v>
      </c>
      <c r="AA196" s="170">
        <f t="shared" si="8"/>
        <v>0</v>
      </c>
      <c r="AB196" s="170">
        <f t="shared" si="9"/>
        <v>0</v>
      </c>
      <c r="AC196" s="170">
        <f t="shared" si="10"/>
        <v>-7281.849999999977</v>
      </c>
      <c r="AD196" s="170">
        <f t="shared" si="11"/>
        <v>0</v>
      </c>
    </row>
    <row r="197" spans="2:30" ht="15" customHeight="1">
      <c r="B197" s="426"/>
      <c r="C197" s="763"/>
      <c r="D197" s="465"/>
      <c r="E197" s="455"/>
      <c r="F197" s="455"/>
      <c r="G197" s="455" t="s">
        <v>87</v>
      </c>
      <c r="H197" s="7" t="s">
        <v>28</v>
      </c>
      <c r="I197" s="28">
        <v>56601</v>
      </c>
      <c r="J197" s="465"/>
      <c r="K197" s="575"/>
      <c r="L197" s="575"/>
      <c r="M197" s="575"/>
      <c r="O197" s="426"/>
      <c r="P197" s="523"/>
      <c r="Q197" s="465"/>
      <c r="R197" s="455"/>
      <c r="S197" s="455"/>
      <c r="T197" s="532" t="s">
        <v>87</v>
      </c>
      <c r="U197" s="7" t="s">
        <v>28</v>
      </c>
      <c r="V197" s="28">
        <v>56601</v>
      </c>
      <c r="W197" s="535"/>
      <c r="X197" s="538"/>
      <c r="Y197" s="538"/>
      <c r="Z197" s="538"/>
      <c r="AA197" s="170">
        <f t="shared" si="8"/>
        <v>0</v>
      </c>
      <c r="AB197" s="170">
        <f t="shared" si="9"/>
        <v>0</v>
      </c>
      <c r="AC197" s="170">
        <f t="shared" si="10"/>
        <v>0</v>
      </c>
      <c r="AD197" s="170">
        <f t="shared" si="11"/>
        <v>0</v>
      </c>
    </row>
    <row r="198" spans="2:30" ht="15">
      <c r="B198" s="426"/>
      <c r="C198" s="763"/>
      <c r="D198" s="465"/>
      <c r="E198" s="455"/>
      <c r="F198" s="455"/>
      <c r="G198" s="455"/>
      <c r="H198" s="8" t="s">
        <v>115</v>
      </c>
      <c r="I198" s="28">
        <v>17954.32</v>
      </c>
      <c r="J198" s="564"/>
      <c r="K198" s="576"/>
      <c r="L198" s="576"/>
      <c r="M198" s="576"/>
      <c r="O198" s="426"/>
      <c r="P198" s="523"/>
      <c r="Q198" s="465"/>
      <c r="R198" s="455"/>
      <c r="S198" s="455"/>
      <c r="T198" s="532"/>
      <c r="U198" s="8" t="s">
        <v>115</v>
      </c>
      <c r="V198" s="28">
        <v>17954.32</v>
      </c>
      <c r="W198" s="540"/>
      <c r="X198" s="541"/>
      <c r="Y198" s="541"/>
      <c r="Z198" s="541"/>
      <c r="AA198" s="170">
        <f t="shared" si="8"/>
        <v>0</v>
      </c>
      <c r="AB198" s="170">
        <f t="shared" si="9"/>
        <v>0</v>
      </c>
      <c r="AC198" s="170">
        <f t="shared" si="10"/>
        <v>0</v>
      </c>
      <c r="AD198" s="170">
        <f t="shared" si="11"/>
        <v>0</v>
      </c>
    </row>
    <row r="199" spans="2:30" ht="15" customHeight="1">
      <c r="B199" s="426"/>
      <c r="C199" s="763"/>
      <c r="D199" s="465"/>
      <c r="E199" s="455"/>
      <c r="F199" s="455"/>
      <c r="G199" s="455"/>
      <c r="H199" s="7" t="s">
        <v>116</v>
      </c>
      <c r="I199" s="28">
        <v>18852.04</v>
      </c>
      <c r="J199" s="464" t="s">
        <v>32</v>
      </c>
      <c r="K199" s="461">
        <v>147.25</v>
      </c>
      <c r="L199" s="461">
        <v>155.64</v>
      </c>
      <c r="M199" s="461">
        <v>163.89</v>
      </c>
      <c r="O199" s="426"/>
      <c r="P199" s="523"/>
      <c r="Q199" s="465"/>
      <c r="R199" s="455"/>
      <c r="S199" s="455"/>
      <c r="T199" s="532"/>
      <c r="U199" s="7" t="s">
        <v>116</v>
      </c>
      <c r="V199" s="28">
        <v>18852.04</v>
      </c>
      <c r="W199" s="534" t="s">
        <v>32</v>
      </c>
      <c r="X199" s="537">
        <v>147.25</v>
      </c>
      <c r="Y199" s="529">
        <v>143.53</v>
      </c>
      <c r="Z199" s="529">
        <v>160.15</v>
      </c>
      <c r="AA199" s="170">
        <f t="shared" si="8"/>
        <v>-12.109999999999985</v>
      </c>
      <c r="AB199" s="170">
        <f t="shared" si="9"/>
        <v>-3.7399999999999807</v>
      </c>
      <c r="AC199" s="170">
        <f t="shared" si="10"/>
        <v>0</v>
      </c>
      <c r="AD199" s="170">
        <f t="shared" si="11"/>
        <v>-15.849999999999966</v>
      </c>
    </row>
    <row r="200" spans="2:30" ht="15">
      <c r="B200" s="426"/>
      <c r="C200" s="763"/>
      <c r="D200" s="465"/>
      <c r="E200" s="455"/>
      <c r="F200" s="455"/>
      <c r="G200" s="455"/>
      <c r="H200" s="7" t="s">
        <v>117</v>
      </c>
      <c r="I200" s="9">
        <v>19794.64</v>
      </c>
      <c r="J200" s="465"/>
      <c r="K200" s="462"/>
      <c r="L200" s="462"/>
      <c r="M200" s="462"/>
      <c r="O200" s="426"/>
      <c r="P200" s="523"/>
      <c r="Q200" s="465"/>
      <c r="R200" s="455"/>
      <c r="S200" s="455"/>
      <c r="T200" s="532"/>
      <c r="U200" s="7" t="s">
        <v>117</v>
      </c>
      <c r="V200" s="9">
        <v>19794.64</v>
      </c>
      <c r="W200" s="535"/>
      <c r="X200" s="538"/>
      <c r="Y200" s="530"/>
      <c r="Z200" s="530"/>
      <c r="AA200" s="170">
        <f t="shared" si="8"/>
        <v>0</v>
      </c>
      <c r="AB200" s="170">
        <f t="shared" si="9"/>
        <v>0</v>
      </c>
      <c r="AC200" s="170">
        <f t="shared" si="10"/>
        <v>0</v>
      </c>
      <c r="AD200" s="170">
        <f t="shared" si="11"/>
        <v>0</v>
      </c>
    </row>
    <row r="201" spans="2:30" ht="15" customHeight="1">
      <c r="B201" s="426"/>
      <c r="C201" s="763"/>
      <c r="D201" s="465"/>
      <c r="E201" s="455"/>
      <c r="F201" s="455"/>
      <c r="G201" s="455" t="s">
        <v>29</v>
      </c>
      <c r="H201" s="19" t="s">
        <v>28</v>
      </c>
      <c r="I201" s="29">
        <v>851757.76</v>
      </c>
      <c r="J201" s="564"/>
      <c r="K201" s="463"/>
      <c r="L201" s="463"/>
      <c r="M201" s="463"/>
      <c r="O201" s="426"/>
      <c r="P201" s="523"/>
      <c r="Q201" s="465"/>
      <c r="R201" s="455"/>
      <c r="S201" s="455"/>
      <c r="T201" s="532" t="s">
        <v>29</v>
      </c>
      <c r="U201" s="95" t="s">
        <v>28</v>
      </c>
      <c r="V201" s="133">
        <v>820900.3</v>
      </c>
      <c r="W201" s="540"/>
      <c r="X201" s="541"/>
      <c r="Y201" s="531"/>
      <c r="Z201" s="531"/>
      <c r="AA201" s="170">
        <f t="shared" si="8"/>
        <v>0</v>
      </c>
      <c r="AB201" s="170">
        <f t="shared" si="9"/>
        <v>0</v>
      </c>
      <c r="AC201" s="170">
        <f t="shared" si="10"/>
        <v>-30857.459999999963</v>
      </c>
      <c r="AD201" s="170">
        <f t="shared" si="11"/>
        <v>0</v>
      </c>
    </row>
    <row r="202" spans="2:30" ht="15" customHeight="1">
      <c r="B202" s="426"/>
      <c r="C202" s="763"/>
      <c r="D202" s="465"/>
      <c r="E202" s="455"/>
      <c r="F202" s="455"/>
      <c r="G202" s="455"/>
      <c r="H202" s="8" t="s">
        <v>115</v>
      </c>
      <c r="I202" s="28">
        <v>268599.06</v>
      </c>
      <c r="J202" s="464" t="s">
        <v>109</v>
      </c>
      <c r="K202" s="512" t="s">
        <v>105</v>
      </c>
      <c r="L202" s="512" t="s">
        <v>98</v>
      </c>
      <c r="M202" s="512" t="s">
        <v>99</v>
      </c>
      <c r="O202" s="426"/>
      <c r="P202" s="523"/>
      <c r="Q202" s="465"/>
      <c r="R202" s="455"/>
      <c r="S202" s="455"/>
      <c r="T202" s="532"/>
      <c r="U202" s="8" t="s">
        <v>115</v>
      </c>
      <c r="V202" s="28">
        <v>268599.06</v>
      </c>
      <c r="W202" s="534" t="s">
        <v>109</v>
      </c>
      <c r="X202" s="537" t="s">
        <v>105</v>
      </c>
      <c r="Y202" s="537" t="s">
        <v>98</v>
      </c>
      <c r="Z202" s="537" t="s">
        <v>99</v>
      </c>
      <c r="AA202" s="170" t="e">
        <f t="shared" si="8"/>
        <v>#VALUE!</v>
      </c>
      <c r="AB202" s="170" t="e">
        <f t="shared" si="9"/>
        <v>#VALUE!</v>
      </c>
      <c r="AC202" s="170">
        <f t="shared" si="10"/>
        <v>0</v>
      </c>
      <c r="AD202" s="170" t="e">
        <f t="shared" si="11"/>
        <v>#VALUE!</v>
      </c>
    </row>
    <row r="203" spans="2:30" ht="15">
      <c r="B203" s="426"/>
      <c r="C203" s="763"/>
      <c r="D203" s="465"/>
      <c r="E203" s="455"/>
      <c r="F203" s="455"/>
      <c r="G203" s="455"/>
      <c r="H203" s="7" t="s">
        <v>116</v>
      </c>
      <c r="I203" s="28">
        <v>284023.4</v>
      </c>
      <c r="J203" s="465"/>
      <c r="K203" s="513"/>
      <c r="L203" s="513"/>
      <c r="M203" s="513"/>
      <c r="O203" s="426"/>
      <c r="P203" s="523"/>
      <c r="Q203" s="465"/>
      <c r="R203" s="455"/>
      <c r="S203" s="455"/>
      <c r="T203" s="532"/>
      <c r="U203" s="84" t="s">
        <v>116</v>
      </c>
      <c r="V203" s="89">
        <v>260447.79</v>
      </c>
      <c r="W203" s="535"/>
      <c r="X203" s="538"/>
      <c r="Y203" s="538"/>
      <c r="Z203" s="538"/>
      <c r="AA203" s="170">
        <f t="shared" si="8"/>
        <v>0</v>
      </c>
      <c r="AB203" s="170">
        <f t="shared" si="9"/>
        <v>0</v>
      </c>
      <c r="AC203" s="170">
        <f t="shared" si="10"/>
        <v>-23575.610000000015</v>
      </c>
      <c r="AD203" s="170">
        <f t="shared" si="11"/>
        <v>0</v>
      </c>
    </row>
    <row r="204" spans="2:30" ht="15" customHeight="1" thickBot="1">
      <c r="B204" s="426"/>
      <c r="C204" s="763"/>
      <c r="D204" s="466"/>
      <c r="E204" s="456"/>
      <c r="F204" s="456"/>
      <c r="G204" s="456"/>
      <c r="H204" s="54" t="s">
        <v>117</v>
      </c>
      <c r="I204" s="57">
        <v>299135.3</v>
      </c>
      <c r="J204" s="466"/>
      <c r="K204" s="514"/>
      <c r="L204" s="514"/>
      <c r="M204" s="514"/>
      <c r="O204" s="426"/>
      <c r="P204" s="523"/>
      <c r="Q204" s="466"/>
      <c r="R204" s="456"/>
      <c r="S204" s="456"/>
      <c r="T204" s="533"/>
      <c r="U204" s="86" t="s">
        <v>117</v>
      </c>
      <c r="V204" s="134">
        <v>291853.45</v>
      </c>
      <c r="W204" s="536"/>
      <c r="X204" s="539"/>
      <c r="Y204" s="539"/>
      <c r="Z204" s="539"/>
      <c r="AA204" s="170">
        <f t="shared" si="8"/>
        <v>0</v>
      </c>
      <c r="AB204" s="170">
        <f t="shared" si="9"/>
        <v>0</v>
      </c>
      <c r="AC204" s="170">
        <f t="shared" si="10"/>
        <v>-7281.849999999977</v>
      </c>
      <c r="AD204" s="170">
        <f t="shared" si="11"/>
        <v>0</v>
      </c>
    </row>
    <row r="205" spans="2:30" ht="15.75" customHeight="1" thickTop="1">
      <c r="B205" s="426"/>
      <c r="C205" s="763"/>
      <c r="D205" s="507" t="s">
        <v>158</v>
      </c>
      <c r="E205" s="508"/>
      <c r="F205" s="508"/>
      <c r="G205" s="508"/>
      <c r="H205" s="508"/>
      <c r="I205" s="508"/>
      <c r="J205" s="508"/>
      <c r="K205" s="508"/>
      <c r="L205" s="508"/>
      <c r="M205" s="509"/>
      <c r="O205" s="426"/>
      <c r="P205" s="523"/>
      <c r="Q205" s="507" t="s">
        <v>158</v>
      </c>
      <c r="R205" s="508"/>
      <c r="S205" s="508"/>
      <c r="T205" s="508"/>
      <c r="U205" s="508"/>
      <c r="V205" s="508"/>
      <c r="W205" s="508"/>
      <c r="X205" s="508"/>
      <c r="Y205" s="508"/>
      <c r="Z205" s="509"/>
      <c r="AA205" s="170">
        <f t="shared" si="8"/>
        <v>0</v>
      </c>
      <c r="AB205" s="170">
        <f t="shared" si="9"/>
        <v>0</v>
      </c>
      <c r="AC205" s="170">
        <f t="shared" si="10"/>
        <v>0</v>
      </c>
      <c r="AD205" s="170">
        <f t="shared" si="11"/>
        <v>0</v>
      </c>
    </row>
    <row r="206" spans="2:30" ht="15.75" customHeight="1">
      <c r="B206" s="426"/>
      <c r="C206" s="763"/>
      <c r="D206" s="505" t="s">
        <v>159</v>
      </c>
      <c r="E206" s="506"/>
      <c r="F206" s="506"/>
      <c r="G206" s="506"/>
      <c r="H206" s="506"/>
      <c r="I206" s="506"/>
      <c r="J206" s="506"/>
      <c r="K206" s="506"/>
      <c r="L206" s="506"/>
      <c r="M206" s="758"/>
      <c r="O206" s="426"/>
      <c r="P206" s="523"/>
      <c r="Q206" s="505"/>
      <c r="R206" s="506"/>
      <c r="S206" s="506"/>
      <c r="T206" s="506"/>
      <c r="U206" s="506"/>
      <c r="V206" s="506"/>
      <c r="W206" s="238"/>
      <c r="X206" s="239"/>
      <c r="Y206" s="239"/>
      <c r="Z206" s="240"/>
      <c r="AA206" s="170">
        <f t="shared" si="8"/>
        <v>0</v>
      </c>
      <c r="AB206" s="170">
        <f t="shared" si="9"/>
        <v>0</v>
      </c>
      <c r="AC206" s="170">
        <f t="shared" si="10"/>
        <v>0</v>
      </c>
      <c r="AD206" s="170">
        <f t="shared" si="11"/>
        <v>0</v>
      </c>
    </row>
    <row r="207" spans="2:30" ht="15" customHeight="1">
      <c r="B207" s="426"/>
      <c r="C207" s="763"/>
      <c r="D207" s="464" t="s">
        <v>216</v>
      </c>
      <c r="E207" s="454" t="s">
        <v>30</v>
      </c>
      <c r="F207" s="454" t="s">
        <v>9</v>
      </c>
      <c r="G207" s="454" t="s">
        <v>29</v>
      </c>
      <c r="H207" s="53" t="s">
        <v>28</v>
      </c>
      <c r="I207" s="13">
        <v>46173.1</v>
      </c>
      <c r="J207" s="59" t="s">
        <v>178</v>
      </c>
      <c r="K207" s="33">
        <v>13456</v>
      </c>
      <c r="L207" s="33">
        <v>16214</v>
      </c>
      <c r="M207" s="33">
        <v>16503.1</v>
      </c>
      <c r="O207" s="426"/>
      <c r="P207" s="523"/>
      <c r="Q207" s="672" t="s">
        <v>232</v>
      </c>
      <c r="R207" s="454" t="s">
        <v>30</v>
      </c>
      <c r="S207" s="522" t="s">
        <v>266</v>
      </c>
      <c r="T207" s="674" t="s">
        <v>29</v>
      </c>
      <c r="U207" s="110" t="s">
        <v>28</v>
      </c>
      <c r="V207" s="109">
        <v>68251.66</v>
      </c>
      <c r="W207" s="203" t="s">
        <v>178</v>
      </c>
      <c r="X207" s="18">
        <v>13456</v>
      </c>
      <c r="Y207" s="108">
        <v>26727.6</v>
      </c>
      <c r="Z207" s="113">
        <v>28068.06</v>
      </c>
      <c r="AA207" s="171">
        <f t="shared" si="8"/>
        <v>10513.599999999999</v>
      </c>
      <c r="AB207" s="171">
        <f t="shared" si="9"/>
        <v>11564.960000000003</v>
      </c>
      <c r="AC207" s="171">
        <f t="shared" si="10"/>
        <v>22078.560000000005</v>
      </c>
      <c r="AD207" s="171">
        <f t="shared" si="11"/>
        <v>22078.56</v>
      </c>
    </row>
    <row r="208" spans="2:30" ht="25.5">
      <c r="B208" s="426"/>
      <c r="C208" s="763"/>
      <c r="D208" s="465"/>
      <c r="E208" s="455"/>
      <c r="F208" s="455"/>
      <c r="G208" s="455"/>
      <c r="H208" s="7" t="s">
        <v>115</v>
      </c>
      <c r="I208" s="9">
        <v>13456</v>
      </c>
      <c r="J208" s="55" t="s">
        <v>160</v>
      </c>
      <c r="K208" s="52">
        <v>40</v>
      </c>
      <c r="L208" s="52">
        <v>45</v>
      </c>
      <c r="M208" s="52">
        <v>49</v>
      </c>
      <c r="O208" s="426"/>
      <c r="P208" s="523"/>
      <c r="Q208" s="648"/>
      <c r="R208" s="455"/>
      <c r="S208" s="523"/>
      <c r="T208" s="532"/>
      <c r="U208" s="7" t="s">
        <v>115</v>
      </c>
      <c r="V208" s="9">
        <v>13456</v>
      </c>
      <c r="W208" s="203" t="s">
        <v>160</v>
      </c>
      <c r="X208" s="18">
        <v>40</v>
      </c>
      <c r="Y208" s="113">
        <v>129</v>
      </c>
      <c r="Z208" s="224">
        <v>135</v>
      </c>
      <c r="AA208" s="170">
        <f t="shared" si="8"/>
        <v>84</v>
      </c>
      <c r="AB208" s="170">
        <f t="shared" si="9"/>
        <v>86</v>
      </c>
      <c r="AC208" s="170">
        <f t="shared" si="10"/>
        <v>0</v>
      </c>
      <c r="AD208" s="170">
        <f t="shared" si="11"/>
        <v>170</v>
      </c>
    </row>
    <row r="209" spans="2:30" ht="25.5">
      <c r="B209" s="426"/>
      <c r="C209" s="763"/>
      <c r="D209" s="465"/>
      <c r="E209" s="455"/>
      <c r="F209" s="455"/>
      <c r="G209" s="455"/>
      <c r="H209" s="8" t="s">
        <v>116</v>
      </c>
      <c r="I209" s="12">
        <v>16214</v>
      </c>
      <c r="J209" s="55" t="s">
        <v>32</v>
      </c>
      <c r="K209" s="51">
        <v>336.4</v>
      </c>
      <c r="L209" s="51">
        <v>337.7</v>
      </c>
      <c r="M209" s="51">
        <v>336.8</v>
      </c>
      <c r="O209" s="426"/>
      <c r="P209" s="523"/>
      <c r="Q209" s="648"/>
      <c r="R209" s="455"/>
      <c r="S209" s="523"/>
      <c r="T209" s="532"/>
      <c r="U209" s="83" t="s">
        <v>116</v>
      </c>
      <c r="V209" s="108">
        <v>26727.6</v>
      </c>
      <c r="W209" s="203" t="s">
        <v>32</v>
      </c>
      <c r="X209" s="18">
        <v>336.4</v>
      </c>
      <c r="Y209" s="113">
        <v>207.19</v>
      </c>
      <c r="Z209" s="113">
        <v>207.91</v>
      </c>
      <c r="AA209" s="170">
        <f t="shared" si="8"/>
        <v>-130.51</v>
      </c>
      <c r="AB209" s="170">
        <f t="shared" si="9"/>
        <v>-128.89000000000001</v>
      </c>
      <c r="AC209" s="170">
        <f t="shared" si="10"/>
        <v>10513.599999999999</v>
      </c>
      <c r="AD209" s="170">
        <f t="shared" si="11"/>
        <v>-259.4</v>
      </c>
    </row>
    <row r="210" spans="2:30" ht="26.25" thickBot="1">
      <c r="B210" s="426"/>
      <c r="C210" s="763"/>
      <c r="D210" s="466"/>
      <c r="E210" s="456"/>
      <c r="F210" s="456"/>
      <c r="G210" s="456"/>
      <c r="H210" s="23" t="s">
        <v>117</v>
      </c>
      <c r="I210" s="24">
        <v>16503.1</v>
      </c>
      <c r="J210" s="56" t="s">
        <v>161</v>
      </c>
      <c r="K210" s="31">
        <v>1</v>
      </c>
      <c r="L210" s="31">
        <v>1</v>
      </c>
      <c r="M210" s="31">
        <v>1</v>
      </c>
      <c r="O210" s="426"/>
      <c r="P210" s="523"/>
      <c r="Q210" s="649"/>
      <c r="R210" s="456"/>
      <c r="S210" s="524"/>
      <c r="T210" s="533"/>
      <c r="U210" s="90" t="s">
        <v>117</v>
      </c>
      <c r="V210" s="91">
        <v>28068.06</v>
      </c>
      <c r="W210" s="206" t="s">
        <v>161</v>
      </c>
      <c r="X210" s="336">
        <v>1</v>
      </c>
      <c r="Y210" s="336">
        <v>1</v>
      </c>
      <c r="Z210" s="336">
        <v>1</v>
      </c>
      <c r="AA210" s="170">
        <f t="shared" si="8"/>
        <v>0</v>
      </c>
      <c r="AB210" s="170">
        <f t="shared" si="9"/>
        <v>0</v>
      </c>
      <c r="AC210" s="170">
        <f t="shared" si="10"/>
        <v>11564.960000000003</v>
      </c>
      <c r="AD210" s="170">
        <f t="shared" si="11"/>
        <v>0</v>
      </c>
    </row>
    <row r="211" spans="2:30" ht="15.75" thickTop="1">
      <c r="B211" s="426"/>
      <c r="C211" s="763"/>
      <c r="D211" s="431" t="s">
        <v>170</v>
      </c>
      <c r="E211" s="432"/>
      <c r="F211" s="432"/>
      <c r="G211" s="432"/>
      <c r="H211" s="432"/>
      <c r="I211" s="432"/>
      <c r="J211" s="432"/>
      <c r="K211" s="432"/>
      <c r="L211" s="432"/>
      <c r="M211" s="433"/>
      <c r="O211" s="426"/>
      <c r="P211" s="523"/>
      <c r="Q211" s="432" t="s">
        <v>170</v>
      </c>
      <c r="R211" s="432"/>
      <c r="S211" s="432"/>
      <c r="T211" s="432"/>
      <c r="U211" s="432"/>
      <c r="V211" s="432"/>
      <c r="W211" s="432"/>
      <c r="X211" s="432"/>
      <c r="Y211" s="432"/>
      <c r="Z211" s="433"/>
      <c r="AA211" s="170">
        <f t="shared" si="8"/>
        <v>0</v>
      </c>
      <c r="AB211" s="170">
        <f t="shared" si="9"/>
        <v>0</v>
      </c>
      <c r="AC211" s="170">
        <f t="shared" si="10"/>
        <v>0</v>
      </c>
      <c r="AD211" s="170">
        <f t="shared" si="11"/>
        <v>0</v>
      </c>
    </row>
    <row r="212" spans="2:30" ht="15" customHeight="1">
      <c r="B212" s="426"/>
      <c r="C212" s="763"/>
      <c r="D212" s="464" t="s">
        <v>171</v>
      </c>
      <c r="E212" s="454" t="s">
        <v>30</v>
      </c>
      <c r="F212" s="457" t="s">
        <v>10</v>
      </c>
      <c r="G212" s="454" t="s">
        <v>29</v>
      </c>
      <c r="H212" s="7" t="s">
        <v>28</v>
      </c>
      <c r="I212" s="9">
        <v>2756.65</v>
      </c>
      <c r="J212" s="59" t="s">
        <v>178</v>
      </c>
      <c r="K212" s="33">
        <v>648.89</v>
      </c>
      <c r="L212" s="33">
        <v>886.23</v>
      </c>
      <c r="M212" s="33">
        <v>1221.53</v>
      </c>
      <c r="O212" s="426"/>
      <c r="P212" s="523"/>
      <c r="Q212" s="675" t="s">
        <v>171</v>
      </c>
      <c r="R212" s="454" t="s">
        <v>30</v>
      </c>
      <c r="S212" s="457" t="s">
        <v>10</v>
      </c>
      <c r="T212" s="674" t="s">
        <v>29</v>
      </c>
      <c r="U212" s="7" t="s">
        <v>28</v>
      </c>
      <c r="V212" s="85">
        <v>1870.42</v>
      </c>
      <c r="W212" s="203" t="s">
        <v>178</v>
      </c>
      <c r="X212" s="18">
        <v>648.89</v>
      </c>
      <c r="Y212" s="113"/>
      <c r="Z212" s="18">
        <v>1221.53</v>
      </c>
      <c r="AA212" s="171">
        <f t="shared" si="8"/>
        <v>-886.23</v>
      </c>
      <c r="AB212" s="171">
        <f t="shared" si="9"/>
        <v>0</v>
      </c>
      <c r="AC212" s="171">
        <f t="shared" si="10"/>
        <v>-886.23</v>
      </c>
      <c r="AD212" s="171">
        <f t="shared" si="11"/>
        <v>-886.23</v>
      </c>
    </row>
    <row r="213" spans="2:30" ht="25.5">
      <c r="B213" s="426"/>
      <c r="C213" s="763"/>
      <c r="D213" s="465"/>
      <c r="E213" s="455"/>
      <c r="F213" s="457"/>
      <c r="G213" s="455"/>
      <c r="H213" s="8" t="s">
        <v>115</v>
      </c>
      <c r="I213" s="12">
        <v>648.89</v>
      </c>
      <c r="J213" s="55" t="s">
        <v>74</v>
      </c>
      <c r="K213" s="32">
        <v>82138</v>
      </c>
      <c r="L213" s="32">
        <v>106778</v>
      </c>
      <c r="M213" s="32">
        <v>138810</v>
      </c>
      <c r="O213" s="426"/>
      <c r="P213" s="523"/>
      <c r="Q213" s="579"/>
      <c r="R213" s="455"/>
      <c r="S213" s="457"/>
      <c r="T213" s="532"/>
      <c r="U213" s="8" t="s">
        <v>115</v>
      </c>
      <c r="V213" s="12">
        <v>648.89</v>
      </c>
      <c r="W213" s="203" t="s">
        <v>74</v>
      </c>
      <c r="X213" s="18">
        <v>82138</v>
      </c>
      <c r="Y213" s="113"/>
      <c r="Z213" s="18">
        <v>138810</v>
      </c>
      <c r="AA213" s="170">
        <f t="shared" si="8"/>
        <v>-106778</v>
      </c>
      <c r="AB213" s="170">
        <f t="shared" si="9"/>
        <v>0</v>
      </c>
      <c r="AC213" s="170">
        <f t="shared" si="10"/>
        <v>0</v>
      </c>
      <c r="AD213" s="170">
        <f t="shared" si="11"/>
        <v>-106778</v>
      </c>
    </row>
    <row r="214" spans="2:33" ht="25.5">
      <c r="B214" s="426"/>
      <c r="C214" s="763"/>
      <c r="D214" s="465"/>
      <c r="E214" s="455"/>
      <c r="F214" s="457"/>
      <c r="G214" s="455"/>
      <c r="H214" s="7" t="s">
        <v>116</v>
      </c>
      <c r="I214" s="9">
        <v>886.23</v>
      </c>
      <c r="J214" s="55" t="s">
        <v>73</v>
      </c>
      <c r="K214" s="3">
        <v>0.0079</v>
      </c>
      <c r="L214" s="3">
        <v>0.0083</v>
      </c>
      <c r="M214" s="3">
        <v>0.0088</v>
      </c>
      <c r="O214" s="426"/>
      <c r="P214" s="523"/>
      <c r="Q214" s="579"/>
      <c r="R214" s="455"/>
      <c r="S214" s="457"/>
      <c r="T214" s="532"/>
      <c r="U214" s="7" t="s">
        <v>116</v>
      </c>
      <c r="V214" s="85"/>
      <c r="W214" s="203" t="s">
        <v>73</v>
      </c>
      <c r="X214" s="18">
        <v>0.0079</v>
      </c>
      <c r="Y214" s="113"/>
      <c r="Z214" s="18">
        <v>0.0088</v>
      </c>
      <c r="AA214" s="170">
        <f t="shared" si="8"/>
        <v>-0.0083</v>
      </c>
      <c r="AB214" s="170">
        <f t="shared" si="9"/>
        <v>0</v>
      </c>
      <c r="AC214" s="170">
        <f t="shared" si="10"/>
        <v>-886.23</v>
      </c>
      <c r="AD214" s="170">
        <f t="shared" si="11"/>
        <v>-0.0083</v>
      </c>
      <c r="AG214" s="341"/>
    </row>
    <row r="215" spans="2:30" ht="26.25" thickBot="1">
      <c r="B215" s="426"/>
      <c r="C215" s="763"/>
      <c r="D215" s="466"/>
      <c r="E215" s="456"/>
      <c r="F215" s="457"/>
      <c r="G215" s="456"/>
      <c r="H215" s="54" t="s">
        <v>117</v>
      </c>
      <c r="I215" s="20">
        <v>1221.53</v>
      </c>
      <c r="J215" s="56" t="s">
        <v>100</v>
      </c>
      <c r="K215" s="31">
        <v>1</v>
      </c>
      <c r="L215" s="31">
        <v>1</v>
      </c>
      <c r="M215" s="31">
        <v>1</v>
      </c>
      <c r="O215" s="426"/>
      <c r="P215" s="523"/>
      <c r="Q215" s="580"/>
      <c r="R215" s="456"/>
      <c r="S215" s="457"/>
      <c r="T215" s="533"/>
      <c r="U215" s="54" t="s">
        <v>117</v>
      </c>
      <c r="V215" s="20">
        <v>1221.53</v>
      </c>
      <c r="W215" s="206" t="s">
        <v>100</v>
      </c>
      <c r="X215" s="336">
        <v>1</v>
      </c>
      <c r="Y215" s="339"/>
      <c r="Z215" s="336">
        <v>1</v>
      </c>
      <c r="AA215" s="170">
        <f t="shared" si="8"/>
        <v>-1</v>
      </c>
      <c r="AB215" s="170">
        <f t="shared" si="9"/>
        <v>0</v>
      </c>
      <c r="AC215" s="170">
        <f t="shared" si="10"/>
        <v>0</v>
      </c>
      <c r="AD215" s="170">
        <f t="shared" si="11"/>
        <v>-1</v>
      </c>
    </row>
    <row r="216" spans="2:30" ht="15.75" customHeight="1" thickTop="1">
      <c r="B216" s="426"/>
      <c r="C216" s="763"/>
      <c r="D216" s="577" t="s">
        <v>0</v>
      </c>
      <c r="E216" s="490" t="s">
        <v>30</v>
      </c>
      <c r="F216" s="457" t="s">
        <v>10</v>
      </c>
      <c r="G216" s="490" t="s">
        <v>29</v>
      </c>
      <c r="H216" s="19" t="s">
        <v>28</v>
      </c>
      <c r="I216" s="16">
        <v>48399.94</v>
      </c>
      <c r="J216" s="59" t="s">
        <v>178</v>
      </c>
      <c r="K216" s="47">
        <v>10960.49</v>
      </c>
      <c r="L216" s="47">
        <v>15803</v>
      </c>
      <c r="M216" s="47">
        <v>21636.45</v>
      </c>
      <c r="O216" s="426"/>
      <c r="P216" s="523"/>
      <c r="Q216" s="578" t="s">
        <v>0</v>
      </c>
      <c r="R216" s="490" t="s">
        <v>30</v>
      </c>
      <c r="S216" s="457" t="s">
        <v>10</v>
      </c>
      <c r="T216" s="625" t="s">
        <v>29</v>
      </c>
      <c r="U216" s="19" t="s">
        <v>28</v>
      </c>
      <c r="V216" s="88">
        <f>V217+V218+V219</f>
        <v>28941.866</v>
      </c>
      <c r="W216" s="203" t="s">
        <v>178</v>
      </c>
      <c r="X216" s="353">
        <v>10960.49</v>
      </c>
      <c r="Y216" s="354">
        <v>8562.56</v>
      </c>
      <c r="Z216" s="359">
        <f>Y216*110%</f>
        <v>9418.816</v>
      </c>
      <c r="AA216" s="171">
        <f t="shared" si="8"/>
        <v>-7240.4400000000005</v>
      </c>
      <c r="AB216" s="171">
        <f t="shared" si="9"/>
        <v>-12217.634</v>
      </c>
      <c r="AC216" s="171">
        <f t="shared" si="10"/>
        <v>-19458.074</v>
      </c>
      <c r="AD216" s="171">
        <f t="shared" si="11"/>
        <v>-19458.074</v>
      </c>
    </row>
    <row r="217" spans="2:30" ht="25.5">
      <c r="B217" s="426"/>
      <c r="C217" s="763"/>
      <c r="D217" s="465"/>
      <c r="E217" s="455"/>
      <c r="F217" s="457"/>
      <c r="G217" s="455"/>
      <c r="H217" s="8" t="s">
        <v>115</v>
      </c>
      <c r="I217" s="12">
        <v>10960.49</v>
      </c>
      <c r="J217" s="55" t="s">
        <v>75</v>
      </c>
      <c r="K217" s="32">
        <v>41069</v>
      </c>
      <c r="L217" s="32">
        <v>56039</v>
      </c>
      <c r="M217" s="32">
        <v>72850</v>
      </c>
      <c r="O217" s="426"/>
      <c r="P217" s="523"/>
      <c r="Q217" s="579"/>
      <c r="R217" s="455"/>
      <c r="S217" s="457"/>
      <c r="T217" s="532"/>
      <c r="U217" s="8" t="s">
        <v>115</v>
      </c>
      <c r="V217" s="12">
        <v>10960.49</v>
      </c>
      <c r="W217" s="203" t="s">
        <v>75</v>
      </c>
      <c r="X217" s="332">
        <v>41069</v>
      </c>
      <c r="Y217" s="355">
        <v>110000</v>
      </c>
      <c r="Z217" s="355">
        <f>Y217</f>
        <v>110000</v>
      </c>
      <c r="AA217" s="170">
        <f t="shared" si="8"/>
        <v>53961</v>
      </c>
      <c r="AB217" s="170">
        <f t="shared" si="9"/>
        <v>37150</v>
      </c>
      <c r="AC217" s="170">
        <f t="shared" si="10"/>
        <v>0</v>
      </c>
      <c r="AD217" s="170">
        <f t="shared" si="11"/>
        <v>91111</v>
      </c>
    </row>
    <row r="218" spans="2:34" ht="25.5">
      <c r="B218" s="426"/>
      <c r="C218" s="763"/>
      <c r="D218" s="465"/>
      <c r="E218" s="455"/>
      <c r="F218" s="457"/>
      <c r="G218" s="455"/>
      <c r="H218" s="7" t="s">
        <v>116</v>
      </c>
      <c r="I218" s="9">
        <v>15803</v>
      </c>
      <c r="J218" s="55" t="s">
        <v>76</v>
      </c>
      <c r="K218" s="1">
        <v>0.267</v>
      </c>
      <c r="L218" s="1">
        <v>0.282</v>
      </c>
      <c r="M218" s="1">
        <v>0.297</v>
      </c>
      <c r="O218" s="426"/>
      <c r="P218" s="523"/>
      <c r="Q218" s="579"/>
      <c r="R218" s="455"/>
      <c r="S218" s="457"/>
      <c r="T218" s="532"/>
      <c r="U218" s="7" t="s">
        <v>116</v>
      </c>
      <c r="V218" s="85">
        <v>8562.56</v>
      </c>
      <c r="W218" s="203" t="s">
        <v>76</v>
      </c>
      <c r="X218" s="300">
        <v>0.267</v>
      </c>
      <c r="Y218" s="356">
        <v>0.078</v>
      </c>
      <c r="Z218" s="356">
        <f>Z216/Z217</f>
        <v>0.08562560000000001</v>
      </c>
      <c r="AA218" s="170">
        <f t="shared" si="8"/>
        <v>-0.20399999999999996</v>
      </c>
      <c r="AB218" s="170">
        <f t="shared" si="9"/>
        <v>-0.21137439999999996</v>
      </c>
      <c r="AC218" s="170">
        <f t="shared" si="10"/>
        <v>-7240.4400000000005</v>
      </c>
      <c r="AD218" s="170">
        <f t="shared" si="11"/>
        <v>-0.4153743999999999</v>
      </c>
      <c r="AG218" s="341"/>
      <c r="AH218" s="341"/>
    </row>
    <row r="219" spans="2:30" ht="90" customHeight="1" thickBot="1">
      <c r="B219" s="426"/>
      <c r="C219" s="763"/>
      <c r="D219" s="466"/>
      <c r="E219" s="456"/>
      <c r="F219" s="457"/>
      <c r="G219" s="456"/>
      <c r="H219" s="54" t="s">
        <v>117</v>
      </c>
      <c r="I219" s="20">
        <v>21636.45</v>
      </c>
      <c r="J219" s="56" t="s">
        <v>101</v>
      </c>
      <c r="K219" s="31">
        <v>1</v>
      </c>
      <c r="L219" s="31">
        <v>1</v>
      </c>
      <c r="M219" s="31">
        <v>1</v>
      </c>
      <c r="O219" s="426"/>
      <c r="P219" s="523"/>
      <c r="Q219" s="580"/>
      <c r="R219" s="456"/>
      <c r="S219" s="457"/>
      <c r="T219" s="533"/>
      <c r="U219" s="54" t="s">
        <v>117</v>
      </c>
      <c r="V219" s="20">
        <f>Z216</f>
        <v>9418.816</v>
      </c>
      <c r="W219" s="206" t="s">
        <v>101</v>
      </c>
      <c r="X219" s="357">
        <v>1</v>
      </c>
      <c r="Y219" s="358">
        <v>1</v>
      </c>
      <c r="Z219" s="358">
        <v>1</v>
      </c>
      <c r="AA219" s="170">
        <f t="shared" si="8"/>
        <v>0</v>
      </c>
      <c r="AB219" s="170">
        <f t="shared" si="9"/>
        <v>0</v>
      </c>
      <c r="AC219" s="170">
        <f t="shared" si="10"/>
        <v>-12217.634</v>
      </c>
      <c r="AD219" s="170">
        <f t="shared" si="11"/>
        <v>0</v>
      </c>
    </row>
    <row r="220" spans="2:30" ht="15.75" customHeight="1" thickTop="1">
      <c r="B220" s="426"/>
      <c r="C220" s="763"/>
      <c r="D220" s="577" t="s">
        <v>1</v>
      </c>
      <c r="E220" s="490" t="s">
        <v>51</v>
      </c>
      <c r="F220" s="457" t="s">
        <v>10</v>
      </c>
      <c r="G220" s="490" t="s">
        <v>29</v>
      </c>
      <c r="H220" s="19" t="s">
        <v>28</v>
      </c>
      <c r="I220" s="16">
        <v>34956.64</v>
      </c>
      <c r="J220" s="59" t="s">
        <v>178</v>
      </c>
      <c r="K220" s="47">
        <v>7945.35</v>
      </c>
      <c r="L220" s="47">
        <v>11348.1</v>
      </c>
      <c r="M220" s="47">
        <v>15663.18</v>
      </c>
      <c r="O220" s="426"/>
      <c r="P220" s="523"/>
      <c r="Q220" s="578" t="s">
        <v>1</v>
      </c>
      <c r="R220" s="490" t="s">
        <v>51</v>
      </c>
      <c r="S220" s="457" t="s">
        <v>10</v>
      </c>
      <c r="T220" s="625" t="s">
        <v>29</v>
      </c>
      <c r="U220" s="19" t="s">
        <v>28</v>
      </c>
      <c r="V220" s="88">
        <v>23608.54</v>
      </c>
      <c r="W220" s="203" t="s">
        <v>178</v>
      </c>
      <c r="X220" s="353">
        <v>7945.35</v>
      </c>
      <c r="Y220" s="353"/>
      <c r="Z220" s="353">
        <v>15663.18</v>
      </c>
      <c r="AA220" s="171">
        <f t="shared" si="8"/>
        <v>-11348.1</v>
      </c>
      <c r="AB220" s="171">
        <f t="shared" si="9"/>
        <v>0</v>
      </c>
      <c r="AC220" s="171">
        <f t="shared" si="10"/>
        <v>-11348.099999999999</v>
      </c>
      <c r="AD220" s="171">
        <f t="shared" si="11"/>
        <v>-11348.1</v>
      </c>
    </row>
    <row r="221" spans="2:30" ht="25.5">
      <c r="B221" s="426"/>
      <c r="C221" s="763"/>
      <c r="D221" s="465"/>
      <c r="E221" s="455"/>
      <c r="F221" s="457"/>
      <c r="G221" s="455"/>
      <c r="H221" s="8" t="s">
        <v>115</v>
      </c>
      <c r="I221" s="12">
        <v>7945.36</v>
      </c>
      <c r="J221" s="55" t="s">
        <v>74</v>
      </c>
      <c r="K221" s="32">
        <v>10267</v>
      </c>
      <c r="L221" s="32">
        <v>14010</v>
      </c>
      <c r="M221" s="32">
        <v>18213</v>
      </c>
      <c r="O221" s="426"/>
      <c r="P221" s="523"/>
      <c r="Q221" s="579"/>
      <c r="R221" s="455"/>
      <c r="S221" s="457"/>
      <c r="T221" s="532"/>
      <c r="U221" s="8" t="s">
        <v>115</v>
      </c>
      <c r="V221" s="12">
        <v>7945.36</v>
      </c>
      <c r="W221" s="203" t="s">
        <v>74</v>
      </c>
      <c r="X221" s="300">
        <v>10267</v>
      </c>
      <c r="Y221" s="300"/>
      <c r="Z221" s="300">
        <v>18213</v>
      </c>
      <c r="AA221" s="170">
        <f t="shared" si="8"/>
        <v>-14010</v>
      </c>
      <c r="AB221" s="170">
        <f t="shared" si="9"/>
        <v>0</v>
      </c>
      <c r="AC221" s="170">
        <f t="shared" si="10"/>
        <v>0</v>
      </c>
      <c r="AD221" s="170">
        <f t="shared" si="11"/>
        <v>-14010</v>
      </c>
    </row>
    <row r="222" spans="2:30" ht="25.5">
      <c r="B222" s="426"/>
      <c r="C222" s="763"/>
      <c r="D222" s="465"/>
      <c r="E222" s="455"/>
      <c r="F222" s="457"/>
      <c r="G222" s="455"/>
      <c r="H222" s="7" t="s">
        <v>116</v>
      </c>
      <c r="I222" s="9">
        <v>11348.1</v>
      </c>
      <c r="J222" s="55" t="s">
        <v>76</v>
      </c>
      <c r="K222" s="51">
        <v>0.77</v>
      </c>
      <c r="L222" s="51">
        <v>0.81</v>
      </c>
      <c r="M222" s="51">
        <v>0.86</v>
      </c>
      <c r="O222" s="426"/>
      <c r="P222" s="523"/>
      <c r="Q222" s="579"/>
      <c r="R222" s="455"/>
      <c r="S222" s="457"/>
      <c r="T222" s="532"/>
      <c r="U222" s="7" t="s">
        <v>116</v>
      </c>
      <c r="V222" s="85"/>
      <c r="W222" s="203" t="s">
        <v>76</v>
      </c>
      <c r="X222" s="300">
        <v>0.77</v>
      </c>
      <c r="Y222" s="300"/>
      <c r="Z222" s="300">
        <v>0.86</v>
      </c>
      <c r="AA222" s="170">
        <f t="shared" si="8"/>
        <v>-0.81</v>
      </c>
      <c r="AB222" s="170">
        <f t="shared" si="9"/>
        <v>0</v>
      </c>
      <c r="AC222" s="170">
        <f t="shared" si="10"/>
        <v>-11348.1</v>
      </c>
      <c r="AD222" s="170">
        <f t="shared" si="11"/>
        <v>-0.81</v>
      </c>
    </row>
    <row r="223" spans="2:30" ht="54.75" customHeight="1" thickBot="1">
      <c r="B223" s="426"/>
      <c r="C223" s="763"/>
      <c r="D223" s="466"/>
      <c r="E223" s="456"/>
      <c r="F223" s="457"/>
      <c r="G223" s="456"/>
      <c r="H223" s="54" t="s">
        <v>117</v>
      </c>
      <c r="I223" s="20">
        <v>15663.18</v>
      </c>
      <c r="J223" s="56" t="s">
        <v>102</v>
      </c>
      <c r="K223" s="31">
        <v>1</v>
      </c>
      <c r="L223" s="31">
        <v>1</v>
      </c>
      <c r="M223" s="31">
        <v>1</v>
      </c>
      <c r="O223" s="426"/>
      <c r="P223" s="523"/>
      <c r="Q223" s="580"/>
      <c r="R223" s="456"/>
      <c r="S223" s="457"/>
      <c r="T223" s="533"/>
      <c r="U223" s="54" t="s">
        <v>117</v>
      </c>
      <c r="V223" s="20">
        <v>15663.18</v>
      </c>
      <c r="W223" s="206" t="s">
        <v>102</v>
      </c>
      <c r="X223" s="357">
        <v>1</v>
      </c>
      <c r="Y223" s="357"/>
      <c r="Z223" s="357">
        <v>1</v>
      </c>
      <c r="AA223" s="170">
        <f t="shared" si="8"/>
        <v>-1</v>
      </c>
      <c r="AB223" s="170">
        <f t="shared" si="9"/>
        <v>0</v>
      </c>
      <c r="AC223" s="170">
        <f t="shared" si="10"/>
        <v>0</v>
      </c>
      <c r="AD223" s="170">
        <f t="shared" si="11"/>
        <v>-1</v>
      </c>
    </row>
    <row r="224" spans="2:30" ht="15.75" customHeight="1" thickTop="1">
      <c r="B224" s="426"/>
      <c r="C224" s="763"/>
      <c r="D224" s="577" t="s">
        <v>2</v>
      </c>
      <c r="E224" s="490" t="s">
        <v>30</v>
      </c>
      <c r="F224" s="490" t="s">
        <v>10</v>
      </c>
      <c r="G224" s="752"/>
      <c r="H224" s="19" t="s">
        <v>28</v>
      </c>
      <c r="I224" s="16">
        <v>30004.43</v>
      </c>
      <c r="J224" s="487" t="s">
        <v>178</v>
      </c>
      <c r="K224" s="753">
        <v>7172.02</v>
      </c>
      <c r="L224" s="753">
        <v>9640.41</v>
      </c>
      <c r="M224" s="753">
        <v>13192</v>
      </c>
      <c r="O224" s="426"/>
      <c r="P224" s="523"/>
      <c r="Q224" s="581" t="s">
        <v>2</v>
      </c>
      <c r="R224" s="490" t="s">
        <v>30</v>
      </c>
      <c r="S224" s="490" t="s">
        <v>10</v>
      </c>
      <c r="T224" s="650"/>
      <c r="U224" s="19" t="s">
        <v>28</v>
      </c>
      <c r="V224" s="131">
        <f>V225+V226+V227</f>
        <v>43909.104999999996</v>
      </c>
      <c r="W224" s="544" t="s">
        <v>178</v>
      </c>
      <c r="X224" s="670">
        <v>7172.02</v>
      </c>
      <c r="Y224" s="671">
        <v>17493.85</v>
      </c>
      <c r="Z224" s="671">
        <f>Y224*110%</f>
        <v>19243.235</v>
      </c>
      <c r="AA224" s="171">
        <f t="shared" si="8"/>
        <v>7853.439999999999</v>
      </c>
      <c r="AB224" s="171">
        <f t="shared" si="9"/>
        <v>6051.235000000001</v>
      </c>
      <c r="AC224" s="171">
        <f t="shared" si="10"/>
        <v>13904.674999999996</v>
      </c>
      <c r="AD224" s="171">
        <f t="shared" si="11"/>
        <v>13904.675</v>
      </c>
    </row>
    <row r="225" spans="2:30" ht="15">
      <c r="B225" s="426"/>
      <c r="C225" s="763"/>
      <c r="D225" s="465"/>
      <c r="E225" s="455"/>
      <c r="F225" s="455"/>
      <c r="G225" s="572"/>
      <c r="H225" s="8" t="s">
        <v>115</v>
      </c>
      <c r="I225" s="12">
        <v>7172.02</v>
      </c>
      <c r="J225" s="488"/>
      <c r="K225" s="562"/>
      <c r="L225" s="562"/>
      <c r="M225" s="562"/>
      <c r="O225" s="426"/>
      <c r="P225" s="523"/>
      <c r="Q225" s="582"/>
      <c r="R225" s="455"/>
      <c r="S225" s="455"/>
      <c r="T225" s="543"/>
      <c r="U225" s="8" t="s">
        <v>115</v>
      </c>
      <c r="V225" s="12">
        <v>7172.02</v>
      </c>
      <c r="W225" s="545"/>
      <c r="X225" s="659"/>
      <c r="Y225" s="662"/>
      <c r="Z225" s="662"/>
      <c r="AA225" s="170">
        <f t="shared" si="8"/>
        <v>0</v>
      </c>
      <c r="AB225" s="170">
        <f t="shared" si="9"/>
        <v>0</v>
      </c>
      <c r="AC225" s="170">
        <f t="shared" si="10"/>
        <v>0</v>
      </c>
      <c r="AD225" s="170">
        <f t="shared" si="11"/>
        <v>0</v>
      </c>
    </row>
    <row r="226" spans="2:30" ht="15">
      <c r="B226" s="426"/>
      <c r="C226" s="763"/>
      <c r="D226" s="465"/>
      <c r="E226" s="455"/>
      <c r="F226" s="455"/>
      <c r="G226" s="572"/>
      <c r="H226" s="7" t="s">
        <v>116</v>
      </c>
      <c r="I226" s="9">
        <v>9640.41</v>
      </c>
      <c r="J226" s="573"/>
      <c r="K226" s="563"/>
      <c r="L226" s="563"/>
      <c r="M226" s="563"/>
      <c r="O226" s="426"/>
      <c r="P226" s="523"/>
      <c r="Q226" s="582"/>
      <c r="R226" s="455"/>
      <c r="S226" s="455"/>
      <c r="T226" s="543"/>
      <c r="U226" s="7" t="s">
        <v>116</v>
      </c>
      <c r="V226" s="129">
        <v>17493.85</v>
      </c>
      <c r="W226" s="546"/>
      <c r="X226" s="660"/>
      <c r="Y226" s="663"/>
      <c r="Z226" s="663"/>
      <c r="AA226" s="170">
        <f t="shared" si="8"/>
        <v>0</v>
      </c>
      <c r="AB226" s="170">
        <f t="shared" si="9"/>
        <v>0</v>
      </c>
      <c r="AC226" s="170">
        <f t="shared" si="10"/>
        <v>7853.439999999999</v>
      </c>
      <c r="AD226" s="170">
        <f t="shared" si="11"/>
        <v>0</v>
      </c>
    </row>
    <row r="227" spans="2:30" ht="15">
      <c r="B227" s="426"/>
      <c r="C227" s="763"/>
      <c r="D227" s="465"/>
      <c r="E227" s="455"/>
      <c r="F227" s="455"/>
      <c r="G227" s="572"/>
      <c r="H227" s="7" t="s">
        <v>117</v>
      </c>
      <c r="I227" s="9">
        <v>13192</v>
      </c>
      <c r="J227" s="464" t="s">
        <v>77</v>
      </c>
      <c r="K227" s="574">
        <v>39030</v>
      </c>
      <c r="L227" s="574">
        <v>50739</v>
      </c>
      <c r="M227" s="574">
        <v>65960</v>
      </c>
      <c r="O227" s="426"/>
      <c r="P227" s="523"/>
      <c r="Q227" s="582"/>
      <c r="R227" s="455"/>
      <c r="S227" s="455"/>
      <c r="T227" s="543"/>
      <c r="U227" s="7" t="s">
        <v>117</v>
      </c>
      <c r="V227" s="9">
        <f>Z224</f>
        <v>19243.235</v>
      </c>
      <c r="W227" s="534" t="s">
        <v>77</v>
      </c>
      <c r="X227" s="658">
        <v>39030</v>
      </c>
      <c r="Y227" s="661">
        <v>25088</v>
      </c>
      <c r="Z227" s="661">
        <v>25088</v>
      </c>
      <c r="AA227" s="170">
        <f t="shared" si="8"/>
        <v>-25651</v>
      </c>
      <c r="AB227" s="170">
        <f t="shared" si="9"/>
        <v>-40872</v>
      </c>
      <c r="AC227" s="170">
        <f t="shared" si="10"/>
        <v>6051.235000000001</v>
      </c>
      <c r="AD227" s="170">
        <f t="shared" si="11"/>
        <v>-66523</v>
      </c>
    </row>
    <row r="228" spans="2:30" ht="15" customHeight="1">
      <c r="B228" s="426"/>
      <c r="C228" s="763"/>
      <c r="D228" s="465"/>
      <c r="E228" s="455"/>
      <c r="F228" s="455"/>
      <c r="G228" s="455" t="s">
        <v>87</v>
      </c>
      <c r="H228" s="7" t="s">
        <v>28</v>
      </c>
      <c r="I228" s="28">
        <v>12568.46</v>
      </c>
      <c r="J228" s="465"/>
      <c r="K228" s="575"/>
      <c r="L228" s="575"/>
      <c r="M228" s="575"/>
      <c r="O228" s="426"/>
      <c r="P228" s="523"/>
      <c r="Q228" s="582"/>
      <c r="R228" s="455"/>
      <c r="S228" s="455"/>
      <c r="T228" s="532" t="s">
        <v>87</v>
      </c>
      <c r="U228" s="7" t="s">
        <v>28</v>
      </c>
      <c r="V228" s="28">
        <v>12568.46</v>
      </c>
      <c r="W228" s="535"/>
      <c r="X228" s="659"/>
      <c r="Y228" s="662"/>
      <c r="Z228" s="662"/>
      <c r="AA228" s="170">
        <f t="shared" si="8"/>
        <v>0</v>
      </c>
      <c r="AB228" s="170">
        <f t="shared" si="9"/>
        <v>0</v>
      </c>
      <c r="AC228" s="170">
        <f t="shared" si="10"/>
        <v>0</v>
      </c>
      <c r="AD228" s="170">
        <f t="shared" si="11"/>
        <v>0</v>
      </c>
    </row>
    <row r="229" spans="2:30" ht="15">
      <c r="B229" s="426"/>
      <c r="C229" s="763"/>
      <c r="D229" s="465"/>
      <c r="E229" s="455"/>
      <c r="F229" s="455"/>
      <c r="G229" s="455"/>
      <c r="H229" s="8" t="s">
        <v>115</v>
      </c>
      <c r="I229" s="28">
        <v>3986.82</v>
      </c>
      <c r="J229" s="564"/>
      <c r="K229" s="576"/>
      <c r="L229" s="576"/>
      <c r="M229" s="576"/>
      <c r="O229" s="426"/>
      <c r="P229" s="523"/>
      <c r="Q229" s="582"/>
      <c r="R229" s="455"/>
      <c r="S229" s="455"/>
      <c r="T229" s="532"/>
      <c r="U229" s="8" t="s">
        <v>115</v>
      </c>
      <c r="V229" s="28">
        <v>3986.82</v>
      </c>
      <c r="W229" s="540"/>
      <c r="X229" s="660"/>
      <c r="Y229" s="663"/>
      <c r="Z229" s="663"/>
      <c r="AA229" s="170">
        <f aca="true" t="shared" si="12" ref="AA229:AA296">Y229-L229</f>
        <v>0</v>
      </c>
      <c r="AB229" s="170">
        <f aca="true" t="shared" si="13" ref="AB229:AB296">Z229-M229</f>
        <v>0</v>
      </c>
      <c r="AC229" s="170">
        <f aca="true" t="shared" si="14" ref="AC229:AC296">V229-I229</f>
        <v>0</v>
      </c>
      <c r="AD229" s="170">
        <f aca="true" t="shared" si="15" ref="AD229:AD296">AA229+AB229</f>
        <v>0</v>
      </c>
    </row>
    <row r="230" spans="2:30" ht="15" customHeight="1">
      <c r="B230" s="426"/>
      <c r="C230" s="763"/>
      <c r="D230" s="465"/>
      <c r="E230" s="455"/>
      <c r="F230" s="455"/>
      <c r="G230" s="455"/>
      <c r="H230" s="7" t="s">
        <v>116</v>
      </c>
      <c r="I230" s="28">
        <v>4186.17</v>
      </c>
      <c r="J230" s="464" t="s">
        <v>78</v>
      </c>
      <c r="K230" s="461">
        <v>0.18</v>
      </c>
      <c r="L230" s="461">
        <v>0.19</v>
      </c>
      <c r="M230" s="461">
        <v>0.2</v>
      </c>
      <c r="O230" s="426"/>
      <c r="P230" s="523"/>
      <c r="Q230" s="582"/>
      <c r="R230" s="455"/>
      <c r="S230" s="455"/>
      <c r="T230" s="532"/>
      <c r="U230" s="7" t="s">
        <v>116</v>
      </c>
      <c r="V230" s="28">
        <v>4186.17</v>
      </c>
      <c r="W230" s="534" t="s">
        <v>78</v>
      </c>
      <c r="X230" s="658">
        <v>0.18</v>
      </c>
      <c r="Y230" s="661">
        <v>0.7</v>
      </c>
      <c r="Z230" s="661">
        <f>Z224/Z227</f>
        <v>0.7670294563137755</v>
      </c>
      <c r="AA230" s="170">
        <f t="shared" si="12"/>
        <v>0.51</v>
      </c>
      <c r="AB230" s="170">
        <f t="shared" si="13"/>
        <v>0.5670294563137754</v>
      </c>
      <c r="AC230" s="170">
        <f t="shared" si="14"/>
        <v>0</v>
      </c>
      <c r="AD230" s="170">
        <f t="shared" si="15"/>
        <v>1.0770294563137754</v>
      </c>
    </row>
    <row r="231" spans="2:30" ht="15">
      <c r="B231" s="426"/>
      <c r="C231" s="763"/>
      <c r="D231" s="465"/>
      <c r="E231" s="455"/>
      <c r="F231" s="455"/>
      <c r="G231" s="455"/>
      <c r="H231" s="8" t="s">
        <v>117</v>
      </c>
      <c r="I231" s="28">
        <v>4395.47</v>
      </c>
      <c r="J231" s="465"/>
      <c r="K231" s="462"/>
      <c r="L231" s="462"/>
      <c r="M231" s="462"/>
      <c r="O231" s="426"/>
      <c r="P231" s="523"/>
      <c r="Q231" s="582"/>
      <c r="R231" s="455"/>
      <c r="S231" s="455"/>
      <c r="T231" s="532"/>
      <c r="U231" s="8" t="s">
        <v>117</v>
      </c>
      <c r="V231" s="28">
        <v>4395.47</v>
      </c>
      <c r="W231" s="535"/>
      <c r="X231" s="659"/>
      <c r="Y231" s="662"/>
      <c r="Z231" s="662"/>
      <c r="AA231" s="170">
        <f t="shared" si="12"/>
        <v>0</v>
      </c>
      <c r="AB231" s="170">
        <f t="shared" si="13"/>
        <v>0</v>
      </c>
      <c r="AC231" s="170">
        <f t="shared" si="14"/>
        <v>0</v>
      </c>
      <c r="AD231" s="170">
        <f t="shared" si="15"/>
        <v>0</v>
      </c>
    </row>
    <row r="232" spans="2:30" ht="15" customHeight="1">
      <c r="B232" s="426"/>
      <c r="C232" s="763"/>
      <c r="D232" s="465"/>
      <c r="E232" s="455"/>
      <c r="F232" s="455"/>
      <c r="G232" s="455" t="s">
        <v>29</v>
      </c>
      <c r="H232" s="7" t="s">
        <v>28</v>
      </c>
      <c r="I232" s="28">
        <v>17435.97</v>
      </c>
      <c r="J232" s="564"/>
      <c r="K232" s="463"/>
      <c r="L232" s="463"/>
      <c r="M232" s="463"/>
      <c r="O232" s="426"/>
      <c r="P232" s="523"/>
      <c r="Q232" s="582"/>
      <c r="R232" s="455"/>
      <c r="S232" s="455"/>
      <c r="T232" s="532" t="s">
        <v>29</v>
      </c>
      <c r="U232" s="7" t="s">
        <v>28</v>
      </c>
      <c r="V232" s="132">
        <f>V233+V234+V235</f>
        <v>31340.644999999997</v>
      </c>
      <c r="W232" s="540"/>
      <c r="X232" s="660"/>
      <c r="Y232" s="663"/>
      <c r="Z232" s="663"/>
      <c r="AA232" s="170">
        <f t="shared" si="12"/>
        <v>0</v>
      </c>
      <c r="AB232" s="170">
        <f t="shared" si="13"/>
        <v>0</v>
      </c>
      <c r="AC232" s="170">
        <f t="shared" si="14"/>
        <v>13904.674999999996</v>
      </c>
      <c r="AD232" s="170">
        <f t="shared" si="15"/>
        <v>0</v>
      </c>
    </row>
    <row r="233" spans="2:30" ht="15" customHeight="1">
      <c r="B233" s="426"/>
      <c r="C233" s="763"/>
      <c r="D233" s="465"/>
      <c r="E233" s="455"/>
      <c r="F233" s="455"/>
      <c r="G233" s="455"/>
      <c r="H233" s="8" t="s">
        <v>115</v>
      </c>
      <c r="I233" s="28">
        <v>3185.2</v>
      </c>
      <c r="J233" s="464" t="s">
        <v>79</v>
      </c>
      <c r="K233" s="512">
        <v>1</v>
      </c>
      <c r="L233" s="512">
        <v>1</v>
      </c>
      <c r="M233" s="512">
        <v>1</v>
      </c>
      <c r="O233" s="426"/>
      <c r="P233" s="523"/>
      <c r="Q233" s="582"/>
      <c r="R233" s="455"/>
      <c r="S233" s="455"/>
      <c r="T233" s="532"/>
      <c r="U233" s="8" t="s">
        <v>115</v>
      </c>
      <c r="V233" s="28">
        <v>3185.2</v>
      </c>
      <c r="W233" s="534" t="s">
        <v>79</v>
      </c>
      <c r="X233" s="664">
        <v>1</v>
      </c>
      <c r="Y233" s="667">
        <v>1</v>
      </c>
      <c r="Z233" s="667">
        <v>1</v>
      </c>
      <c r="AA233" s="170">
        <f t="shared" si="12"/>
        <v>0</v>
      </c>
      <c r="AB233" s="170">
        <f t="shared" si="13"/>
        <v>0</v>
      </c>
      <c r="AC233" s="170">
        <f t="shared" si="14"/>
        <v>0</v>
      </c>
      <c r="AD233" s="170">
        <f t="shared" si="15"/>
        <v>0</v>
      </c>
    </row>
    <row r="234" spans="2:30" ht="15">
      <c r="B234" s="426"/>
      <c r="C234" s="763"/>
      <c r="D234" s="465"/>
      <c r="E234" s="455"/>
      <c r="F234" s="455"/>
      <c r="G234" s="455"/>
      <c r="H234" s="7" t="s">
        <v>116</v>
      </c>
      <c r="I234" s="28">
        <v>5454.24</v>
      </c>
      <c r="J234" s="465"/>
      <c r="K234" s="513"/>
      <c r="L234" s="513"/>
      <c r="M234" s="513"/>
      <c r="O234" s="426"/>
      <c r="P234" s="523"/>
      <c r="Q234" s="582"/>
      <c r="R234" s="455"/>
      <c r="S234" s="455"/>
      <c r="T234" s="532"/>
      <c r="U234" s="7" t="s">
        <v>116</v>
      </c>
      <c r="V234" s="132">
        <f>Y224-V230</f>
        <v>13307.679999999998</v>
      </c>
      <c r="W234" s="535"/>
      <c r="X234" s="665"/>
      <c r="Y234" s="668"/>
      <c r="Z234" s="668"/>
      <c r="AA234" s="170">
        <f t="shared" si="12"/>
        <v>0</v>
      </c>
      <c r="AB234" s="170">
        <f t="shared" si="13"/>
        <v>0</v>
      </c>
      <c r="AC234" s="170">
        <f t="shared" si="14"/>
        <v>7853.439999999999</v>
      </c>
      <c r="AD234" s="170">
        <f t="shared" si="15"/>
        <v>0</v>
      </c>
    </row>
    <row r="235" spans="2:30" ht="15.75" thickBot="1">
      <c r="B235" s="426"/>
      <c r="C235" s="763"/>
      <c r="D235" s="466"/>
      <c r="E235" s="456"/>
      <c r="F235" s="456"/>
      <c r="G235" s="456"/>
      <c r="H235" s="54" t="s">
        <v>117</v>
      </c>
      <c r="I235" s="57">
        <v>8796.53</v>
      </c>
      <c r="J235" s="466"/>
      <c r="K235" s="514"/>
      <c r="L235" s="514"/>
      <c r="M235" s="514"/>
      <c r="O235" s="426"/>
      <c r="P235" s="523"/>
      <c r="Q235" s="583"/>
      <c r="R235" s="456"/>
      <c r="S235" s="456"/>
      <c r="T235" s="533"/>
      <c r="U235" s="54" t="s">
        <v>117</v>
      </c>
      <c r="V235" s="57">
        <f>Z224-V231</f>
        <v>14847.765</v>
      </c>
      <c r="W235" s="536"/>
      <c r="X235" s="666"/>
      <c r="Y235" s="669"/>
      <c r="Z235" s="669"/>
      <c r="AA235" s="170">
        <f t="shared" si="12"/>
        <v>0</v>
      </c>
      <c r="AB235" s="170">
        <f t="shared" si="13"/>
        <v>0</v>
      </c>
      <c r="AC235" s="170">
        <f t="shared" si="14"/>
        <v>6051.234999999999</v>
      </c>
      <c r="AD235" s="170">
        <f t="shared" si="15"/>
        <v>0</v>
      </c>
    </row>
    <row r="236" spans="2:30" ht="15.75" customHeight="1" thickTop="1">
      <c r="B236" s="426"/>
      <c r="C236" s="763"/>
      <c r="D236" s="577" t="s">
        <v>3</v>
      </c>
      <c r="E236" s="490" t="s">
        <v>30</v>
      </c>
      <c r="F236" s="490" t="s">
        <v>10</v>
      </c>
      <c r="G236" s="752"/>
      <c r="H236" s="19" t="s">
        <v>28</v>
      </c>
      <c r="I236" s="16">
        <v>46612.7</v>
      </c>
      <c r="J236" s="487" t="s">
        <v>178</v>
      </c>
      <c r="K236" s="753">
        <v>10953.62</v>
      </c>
      <c r="L236" s="753">
        <v>15052</v>
      </c>
      <c r="M236" s="753">
        <v>20607.08</v>
      </c>
      <c r="O236" s="426"/>
      <c r="P236" s="523"/>
      <c r="Q236" s="578" t="s">
        <v>3</v>
      </c>
      <c r="R236" s="490" t="s">
        <v>30</v>
      </c>
      <c r="S236" s="490" t="s">
        <v>10</v>
      </c>
      <c r="T236" s="650"/>
      <c r="U236" s="19" t="s">
        <v>28</v>
      </c>
      <c r="V236" s="131">
        <v>47807.55</v>
      </c>
      <c r="W236" s="544" t="s">
        <v>178</v>
      </c>
      <c r="X236" s="651">
        <v>10953.62</v>
      </c>
      <c r="Y236" s="645">
        <v>16246.85</v>
      </c>
      <c r="Z236" s="651">
        <v>20607.08</v>
      </c>
      <c r="AA236" s="171">
        <f t="shared" si="12"/>
        <v>1194.8500000000004</v>
      </c>
      <c r="AB236" s="171">
        <f t="shared" si="13"/>
        <v>0</v>
      </c>
      <c r="AC236" s="171">
        <f t="shared" si="14"/>
        <v>1194.8500000000058</v>
      </c>
      <c r="AD236" s="171">
        <f t="shared" si="15"/>
        <v>1194.8500000000004</v>
      </c>
    </row>
    <row r="237" spans="2:30" ht="15">
      <c r="B237" s="426"/>
      <c r="C237" s="763"/>
      <c r="D237" s="465"/>
      <c r="E237" s="455"/>
      <c r="F237" s="455"/>
      <c r="G237" s="572"/>
      <c r="H237" s="8" t="s">
        <v>115</v>
      </c>
      <c r="I237" s="12">
        <v>10953.619999999999</v>
      </c>
      <c r="J237" s="488"/>
      <c r="K237" s="562"/>
      <c r="L237" s="562"/>
      <c r="M237" s="562"/>
      <c r="O237" s="426"/>
      <c r="P237" s="523"/>
      <c r="Q237" s="579"/>
      <c r="R237" s="455"/>
      <c r="S237" s="455"/>
      <c r="T237" s="543"/>
      <c r="U237" s="8" t="s">
        <v>115</v>
      </c>
      <c r="V237" s="12">
        <f>X236</f>
        <v>10953.62</v>
      </c>
      <c r="W237" s="545"/>
      <c r="X237" s="538"/>
      <c r="Y237" s="629"/>
      <c r="Z237" s="538"/>
      <c r="AA237" s="170">
        <f t="shared" si="12"/>
        <v>0</v>
      </c>
      <c r="AB237" s="170">
        <f t="shared" si="13"/>
        <v>0</v>
      </c>
      <c r="AC237" s="170">
        <f t="shared" si="14"/>
        <v>0</v>
      </c>
      <c r="AD237" s="170">
        <f t="shared" si="15"/>
        <v>0</v>
      </c>
    </row>
    <row r="238" spans="2:30" ht="15">
      <c r="B238" s="426"/>
      <c r="C238" s="763"/>
      <c r="D238" s="465"/>
      <c r="E238" s="455"/>
      <c r="F238" s="455"/>
      <c r="G238" s="572"/>
      <c r="H238" s="7" t="s">
        <v>116</v>
      </c>
      <c r="I238" s="9">
        <v>15052</v>
      </c>
      <c r="J238" s="573"/>
      <c r="K238" s="563"/>
      <c r="L238" s="563"/>
      <c r="M238" s="563"/>
      <c r="O238" s="426"/>
      <c r="P238" s="523"/>
      <c r="Q238" s="579"/>
      <c r="R238" s="455"/>
      <c r="S238" s="455"/>
      <c r="T238" s="543"/>
      <c r="U238" s="7" t="s">
        <v>116</v>
      </c>
      <c r="V238" s="129">
        <f>Y236</f>
        <v>16246.85</v>
      </c>
      <c r="W238" s="546"/>
      <c r="X238" s="541"/>
      <c r="Y238" s="630"/>
      <c r="Z238" s="541"/>
      <c r="AA238" s="170">
        <f t="shared" si="12"/>
        <v>0</v>
      </c>
      <c r="AB238" s="170">
        <f t="shared" si="13"/>
        <v>0</v>
      </c>
      <c r="AC238" s="170">
        <f t="shared" si="14"/>
        <v>1194.8500000000004</v>
      </c>
      <c r="AD238" s="170">
        <f t="shared" si="15"/>
        <v>0</v>
      </c>
    </row>
    <row r="239" spans="2:30" ht="15">
      <c r="B239" s="426"/>
      <c r="C239" s="763"/>
      <c r="D239" s="465"/>
      <c r="E239" s="455"/>
      <c r="F239" s="455"/>
      <c r="G239" s="572"/>
      <c r="H239" s="7" t="s">
        <v>117</v>
      </c>
      <c r="I239" s="9">
        <v>20607.08</v>
      </c>
      <c r="J239" s="464" t="s">
        <v>77</v>
      </c>
      <c r="K239" s="574">
        <v>2039</v>
      </c>
      <c r="L239" s="574">
        <v>2650</v>
      </c>
      <c r="M239" s="574">
        <v>3446</v>
      </c>
      <c r="O239" s="426"/>
      <c r="P239" s="523"/>
      <c r="Q239" s="579"/>
      <c r="R239" s="455"/>
      <c r="S239" s="455"/>
      <c r="T239" s="543"/>
      <c r="U239" s="7" t="s">
        <v>117</v>
      </c>
      <c r="V239" s="9">
        <v>20607.08</v>
      </c>
      <c r="W239" s="534" t="s">
        <v>77</v>
      </c>
      <c r="X239" s="537">
        <v>2039</v>
      </c>
      <c r="Y239" s="628">
        <v>2525</v>
      </c>
      <c r="Z239" s="537">
        <v>3446</v>
      </c>
      <c r="AA239" s="170">
        <f t="shared" si="12"/>
        <v>-125</v>
      </c>
      <c r="AB239" s="170">
        <f t="shared" si="13"/>
        <v>0</v>
      </c>
      <c r="AC239" s="170">
        <f t="shared" si="14"/>
        <v>0</v>
      </c>
      <c r="AD239" s="170">
        <f t="shared" si="15"/>
        <v>-125</v>
      </c>
    </row>
    <row r="240" spans="2:30" ht="15" customHeight="1">
      <c r="B240" s="426"/>
      <c r="C240" s="763"/>
      <c r="D240" s="465"/>
      <c r="E240" s="455"/>
      <c r="F240" s="455"/>
      <c r="G240" s="455" t="s">
        <v>87</v>
      </c>
      <c r="H240" s="7" t="s">
        <v>28</v>
      </c>
      <c r="I240" s="28">
        <v>20710.96</v>
      </c>
      <c r="J240" s="465"/>
      <c r="K240" s="575"/>
      <c r="L240" s="575"/>
      <c r="M240" s="575"/>
      <c r="O240" s="426"/>
      <c r="P240" s="523"/>
      <c r="Q240" s="579"/>
      <c r="R240" s="455"/>
      <c r="S240" s="455"/>
      <c r="T240" s="532" t="s">
        <v>87</v>
      </c>
      <c r="U240" s="7" t="s">
        <v>28</v>
      </c>
      <c r="V240" s="28">
        <v>20710.96</v>
      </c>
      <c r="W240" s="535"/>
      <c r="X240" s="538"/>
      <c r="Y240" s="629"/>
      <c r="Z240" s="538"/>
      <c r="AA240" s="170">
        <f t="shared" si="12"/>
        <v>0</v>
      </c>
      <c r="AB240" s="170">
        <f t="shared" si="13"/>
        <v>0</v>
      </c>
      <c r="AC240" s="170">
        <f t="shared" si="14"/>
        <v>0</v>
      </c>
      <c r="AD240" s="170">
        <f t="shared" si="15"/>
        <v>0</v>
      </c>
    </row>
    <row r="241" spans="2:30" ht="15">
      <c r="B241" s="426"/>
      <c r="C241" s="763"/>
      <c r="D241" s="465"/>
      <c r="E241" s="455"/>
      <c r="F241" s="455"/>
      <c r="G241" s="455"/>
      <c r="H241" s="8" t="s">
        <v>115</v>
      </c>
      <c r="I241" s="28">
        <v>6569.69</v>
      </c>
      <c r="J241" s="564"/>
      <c r="K241" s="576"/>
      <c r="L241" s="576"/>
      <c r="M241" s="576"/>
      <c r="O241" s="426"/>
      <c r="P241" s="523"/>
      <c r="Q241" s="579"/>
      <c r="R241" s="455"/>
      <c r="S241" s="455"/>
      <c r="T241" s="532"/>
      <c r="U241" s="8" t="s">
        <v>115</v>
      </c>
      <c r="V241" s="28">
        <v>6569.69</v>
      </c>
      <c r="W241" s="540"/>
      <c r="X241" s="541"/>
      <c r="Y241" s="630"/>
      <c r="Z241" s="541"/>
      <c r="AA241" s="170">
        <f t="shared" si="12"/>
        <v>0</v>
      </c>
      <c r="AB241" s="170">
        <f t="shared" si="13"/>
        <v>0</v>
      </c>
      <c r="AC241" s="170">
        <f t="shared" si="14"/>
        <v>0</v>
      </c>
      <c r="AD241" s="170">
        <f t="shared" si="15"/>
        <v>0</v>
      </c>
    </row>
    <row r="242" spans="2:30" ht="15" customHeight="1">
      <c r="B242" s="426"/>
      <c r="C242" s="763"/>
      <c r="D242" s="465"/>
      <c r="E242" s="455"/>
      <c r="F242" s="455"/>
      <c r="G242" s="455"/>
      <c r="H242" s="7" t="s">
        <v>116</v>
      </c>
      <c r="I242" s="28">
        <v>6898.18</v>
      </c>
      <c r="J242" s="464" t="s">
        <v>80</v>
      </c>
      <c r="K242" s="461">
        <v>5.37</v>
      </c>
      <c r="L242" s="461">
        <v>5.68</v>
      </c>
      <c r="M242" s="461">
        <v>5.98</v>
      </c>
      <c r="O242" s="426"/>
      <c r="P242" s="523"/>
      <c r="Q242" s="579"/>
      <c r="R242" s="455"/>
      <c r="S242" s="455"/>
      <c r="T242" s="532"/>
      <c r="U242" s="7" t="s">
        <v>116</v>
      </c>
      <c r="V242" s="28">
        <v>6898.18</v>
      </c>
      <c r="W242" s="534" t="s">
        <v>80</v>
      </c>
      <c r="X242" s="537">
        <v>5.37</v>
      </c>
      <c r="Y242" s="628">
        <v>6.43</v>
      </c>
      <c r="Z242" s="537">
        <v>5.98</v>
      </c>
      <c r="AA242" s="170">
        <f t="shared" si="12"/>
        <v>0.75</v>
      </c>
      <c r="AB242" s="170">
        <f t="shared" si="13"/>
        <v>0</v>
      </c>
      <c r="AC242" s="170">
        <f t="shared" si="14"/>
        <v>0</v>
      </c>
      <c r="AD242" s="170">
        <f t="shared" si="15"/>
        <v>0.75</v>
      </c>
    </row>
    <row r="243" spans="2:30" ht="15">
      <c r="B243" s="426"/>
      <c r="C243" s="763"/>
      <c r="D243" s="465"/>
      <c r="E243" s="455"/>
      <c r="F243" s="455"/>
      <c r="G243" s="455"/>
      <c r="H243" s="8" t="s">
        <v>117</v>
      </c>
      <c r="I243" s="28">
        <v>7243.09</v>
      </c>
      <c r="J243" s="465"/>
      <c r="K243" s="462"/>
      <c r="L243" s="462"/>
      <c r="M243" s="462"/>
      <c r="O243" s="426"/>
      <c r="P243" s="523"/>
      <c r="Q243" s="579"/>
      <c r="R243" s="455"/>
      <c r="S243" s="455"/>
      <c r="T243" s="532"/>
      <c r="U243" s="8" t="s">
        <v>117</v>
      </c>
      <c r="V243" s="28">
        <v>7243.09</v>
      </c>
      <c r="W243" s="535"/>
      <c r="X243" s="538"/>
      <c r="Y243" s="629"/>
      <c r="Z243" s="538"/>
      <c r="AA243" s="170">
        <f t="shared" si="12"/>
        <v>0</v>
      </c>
      <c r="AB243" s="170">
        <f t="shared" si="13"/>
        <v>0</v>
      </c>
      <c r="AC243" s="170">
        <f t="shared" si="14"/>
        <v>0</v>
      </c>
      <c r="AD243" s="170">
        <f t="shared" si="15"/>
        <v>0</v>
      </c>
    </row>
    <row r="244" spans="2:30" ht="15" customHeight="1">
      <c r="B244" s="426"/>
      <c r="C244" s="763"/>
      <c r="D244" s="465"/>
      <c r="E244" s="455"/>
      <c r="F244" s="455"/>
      <c r="G244" s="455" t="s">
        <v>29</v>
      </c>
      <c r="H244" s="7" t="s">
        <v>28</v>
      </c>
      <c r="I244" s="28">
        <v>25901.74</v>
      </c>
      <c r="J244" s="564"/>
      <c r="K244" s="463"/>
      <c r="L244" s="463"/>
      <c r="M244" s="463"/>
      <c r="O244" s="426"/>
      <c r="P244" s="523"/>
      <c r="Q244" s="579"/>
      <c r="R244" s="455"/>
      <c r="S244" s="455"/>
      <c r="T244" s="532" t="s">
        <v>29</v>
      </c>
      <c r="U244" s="7" t="s">
        <v>28</v>
      </c>
      <c r="V244" s="132">
        <f>V245+V246+V247</f>
        <v>27096.590000000004</v>
      </c>
      <c r="W244" s="540"/>
      <c r="X244" s="541"/>
      <c r="Y244" s="630"/>
      <c r="Z244" s="541"/>
      <c r="AA244" s="170">
        <f t="shared" si="12"/>
        <v>0</v>
      </c>
      <c r="AB244" s="170">
        <f t="shared" si="13"/>
        <v>0</v>
      </c>
      <c r="AC244" s="170">
        <f t="shared" si="14"/>
        <v>1194.8500000000022</v>
      </c>
      <c r="AD244" s="170">
        <f t="shared" si="15"/>
        <v>0</v>
      </c>
    </row>
    <row r="245" spans="2:30" ht="15" customHeight="1">
      <c r="B245" s="426"/>
      <c r="C245" s="763"/>
      <c r="D245" s="465"/>
      <c r="E245" s="455"/>
      <c r="F245" s="455"/>
      <c r="G245" s="455"/>
      <c r="H245" s="8" t="s">
        <v>115</v>
      </c>
      <c r="I245" s="28">
        <v>4383.93</v>
      </c>
      <c r="J245" s="464" t="s">
        <v>81</v>
      </c>
      <c r="K245" s="512">
        <v>1</v>
      </c>
      <c r="L245" s="512">
        <v>1</v>
      </c>
      <c r="M245" s="512">
        <v>1</v>
      </c>
      <c r="O245" s="426"/>
      <c r="P245" s="523"/>
      <c r="Q245" s="579"/>
      <c r="R245" s="455"/>
      <c r="S245" s="455"/>
      <c r="T245" s="532"/>
      <c r="U245" s="8" t="s">
        <v>115</v>
      </c>
      <c r="V245" s="28">
        <f>V237-V241</f>
        <v>4383.930000000001</v>
      </c>
      <c r="W245" s="534" t="s">
        <v>81</v>
      </c>
      <c r="X245" s="652">
        <v>1</v>
      </c>
      <c r="Y245" s="655">
        <v>1</v>
      </c>
      <c r="Z245" s="652">
        <v>1</v>
      </c>
      <c r="AA245" s="170">
        <f t="shared" si="12"/>
        <v>0</v>
      </c>
      <c r="AB245" s="170">
        <f t="shared" si="13"/>
        <v>0</v>
      </c>
      <c r="AC245" s="170">
        <f t="shared" si="14"/>
        <v>0</v>
      </c>
      <c r="AD245" s="170">
        <f t="shared" si="15"/>
        <v>0</v>
      </c>
    </row>
    <row r="246" spans="2:30" ht="15">
      <c r="B246" s="426"/>
      <c r="C246" s="763"/>
      <c r="D246" s="465"/>
      <c r="E246" s="455"/>
      <c r="F246" s="455"/>
      <c r="G246" s="455"/>
      <c r="H246" s="7" t="s">
        <v>116</v>
      </c>
      <c r="I246" s="28">
        <v>8153.82</v>
      </c>
      <c r="J246" s="465"/>
      <c r="K246" s="513"/>
      <c r="L246" s="513"/>
      <c r="M246" s="513"/>
      <c r="O246" s="426"/>
      <c r="P246" s="523"/>
      <c r="Q246" s="579"/>
      <c r="R246" s="455"/>
      <c r="S246" s="455"/>
      <c r="T246" s="532"/>
      <c r="U246" s="7" t="s">
        <v>116</v>
      </c>
      <c r="V246" s="132">
        <f>V238-V242</f>
        <v>9348.67</v>
      </c>
      <c r="W246" s="535"/>
      <c r="X246" s="653"/>
      <c r="Y246" s="656"/>
      <c r="Z246" s="653"/>
      <c r="AA246" s="170">
        <f t="shared" si="12"/>
        <v>0</v>
      </c>
      <c r="AB246" s="170">
        <f t="shared" si="13"/>
        <v>0</v>
      </c>
      <c r="AC246" s="170">
        <f t="shared" si="14"/>
        <v>1194.8500000000004</v>
      </c>
      <c r="AD246" s="170">
        <f t="shared" si="15"/>
        <v>0</v>
      </c>
    </row>
    <row r="247" spans="2:30" ht="15.75" thickBot="1">
      <c r="B247" s="426"/>
      <c r="C247" s="763"/>
      <c r="D247" s="466"/>
      <c r="E247" s="456"/>
      <c r="F247" s="456"/>
      <c r="G247" s="456"/>
      <c r="H247" s="54" t="s">
        <v>117</v>
      </c>
      <c r="I247" s="57">
        <v>13363.99</v>
      </c>
      <c r="J247" s="466"/>
      <c r="K247" s="514"/>
      <c r="L247" s="514"/>
      <c r="M247" s="514"/>
      <c r="O247" s="426"/>
      <c r="P247" s="523"/>
      <c r="Q247" s="580"/>
      <c r="R247" s="456"/>
      <c r="S247" s="456"/>
      <c r="T247" s="533"/>
      <c r="U247" s="54" t="s">
        <v>117</v>
      </c>
      <c r="V247" s="57">
        <f>V239-V243</f>
        <v>13363.990000000002</v>
      </c>
      <c r="W247" s="536"/>
      <c r="X247" s="654"/>
      <c r="Y247" s="657"/>
      <c r="Z247" s="654"/>
      <c r="AA247" s="170">
        <f t="shared" si="12"/>
        <v>0</v>
      </c>
      <c r="AB247" s="170">
        <f t="shared" si="13"/>
        <v>0</v>
      </c>
      <c r="AC247" s="170">
        <f t="shared" si="14"/>
        <v>0</v>
      </c>
      <c r="AD247" s="170">
        <f t="shared" si="15"/>
        <v>0</v>
      </c>
    </row>
    <row r="248" spans="2:30" ht="15.75" customHeight="1" thickTop="1">
      <c r="B248" s="426"/>
      <c r="C248" s="763"/>
      <c r="D248" s="577" t="s">
        <v>217</v>
      </c>
      <c r="E248" s="490" t="s">
        <v>30</v>
      </c>
      <c r="F248" s="490" t="s">
        <v>10</v>
      </c>
      <c r="G248" s="752"/>
      <c r="H248" s="19" t="s">
        <v>28</v>
      </c>
      <c r="I248" s="16">
        <v>10872</v>
      </c>
      <c r="J248" s="487" t="s">
        <v>178</v>
      </c>
      <c r="K248" s="755">
        <v>2040</v>
      </c>
      <c r="L248" s="755">
        <v>3432</v>
      </c>
      <c r="M248" s="755">
        <v>5400</v>
      </c>
      <c r="O248" s="426"/>
      <c r="P248" s="523"/>
      <c r="Q248" s="647" t="s">
        <v>228</v>
      </c>
      <c r="R248" s="490" t="s">
        <v>30</v>
      </c>
      <c r="S248" s="490" t="s">
        <v>10</v>
      </c>
      <c r="T248" s="650"/>
      <c r="U248" s="19" t="s">
        <v>28</v>
      </c>
      <c r="V248" s="131">
        <f>V249+V250+V251</f>
        <v>17461.896</v>
      </c>
      <c r="W248" s="544" t="s">
        <v>178</v>
      </c>
      <c r="X248" s="651">
        <v>2040</v>
      </c>
      <c r="Y248" s="645">
        <v>7343.76</v>
      </c>
      <c r="Z248" s="646">
        <f>Y248*110%</f>
        <v>8078.136000000001</v>
      </c>
      <c r="AA248" s="171">
        <f t="shared" si="12"/>
        <v>3911.76</v>
      </c>
      <c r="AB248" s="171">
        <f t="shared" si="13"/>
        <v>2678.1360000000013</v>
      </c>
      <c r="AC248" s="171">
        <f t="shared" si="14"/>
        <v>6589.896000000001</v>
      </c>
      <c r="AD248" s="171">
        <f t="shared" si="15"/>
        <v>6589.896000000002</v>
      </c>
    </row>
    <row r="249" spans="2:30" ht="15">
      <c r="B249" s="426"/>
      <c r="C249" s="763"/>
      <c r="D249" s="465"/>
      <c r="E249" s="455"/>
      <c r="F249" s="455"/>
      <c r="G249" s="572"/>
      <c r="H249" s="8" t="s">
        <v>115</v>
      </c>
      <c r="I249" s="12">
        <v>2040</v>
      </c>
      <c r="J249" s="488"/>
      <c r="K249" s="756"/>
      <c r="L249" s="756"/>
      <c r="M249" s="756"/>
      <c r="O249" s="426"/>
      <c r="P249" s="523"/>
      <c r="Q249" s="648"/>
      <c r="R249" s="455"/>
      <c r="S249" s="455"/>
      <c r="T249" s="543"/>
      <c r="U249" s="8" t="s">
        <v>115</v>
      </c>
      <c r="V249" s="12">
        <v>2040</v>
      </c>
      <c r="W249" s="545"/>
      <c r="X249" s="538"/>
      <c r="Y249" s="629"/>
      <c r="Z249" s="632"/>
      <c r="AA249" s="170">
        <f t="shared" si="12"/>
        <v>0</v>
      </c>
      <c r="AB249" s="170">
        <f t="shared" si="13"/>
        <v>0</v>
      </c>
      <c r="AC249" s="170">
        <f t="shared" si="14"/>
        <v>0</v>
      </c>
      <c r="AD249" s="170">
        <f t="shared" si="15"/>
        <v>0</v>
      </c>
    </row>
    <row r="250" spans="2:30" ht="15">
      <c r="B250" s="426"/>
      <c r="C250" s="763"/>
      <c r="D250" s="465"/>
      <c r="E250" s="455"/>
      <c r="F250" s="455"/>
      <c r="G250" s="572"/>
      <c r="H250" s="7" t="s">
        <v>116</v>
      </c>
      <c r="I250" s="9">
        <v>3432</v>
      </c>
      <c r="J250" s="573"/>
      <c r="K250" s="757"/>
      <c r="L250" s="757"/>
      <c r="M250" s="757"/>
      <c r="O250" s="426"/>
      <c r="P250" s="523"/>
      <c r="Q250" s="648"/>
      <c r="R250" s="455"/>
      <c r="S250" s="455"/>
      <c r="T250" s="543"/>
      <c r="U250" s="7" t="s">
        <v>116</v>
      </c>
      <c r="V250" s="129">
        <v>7343.76</v>
      </c>
      <c r="W250" s="546"/>
      <c r="X250" s="541"/>
      <c r="Y250" s="630"/>
      <c r="Z250" s="633"/>
      <c r="AA250" s="170">
        <f t="shared" si="12"/>
        <v>0</v>
      </c>
      <c r="AB250" s="170">
        <f t="shared" si="13"/>
        <v>0</v>
      </c>
      <c r="AC250" s="170">
        <f t="shared" si="14"/>
        <v>3911.76</v>
      </c>
      <c r="AD250" s="170">
        <f t="shared" si="15"/>
        <v>0</v>
      </c>
    </row>
    <row r="251" spans="2:30" ht="15" customHeight="1">
      <c r="B251" s="426"/>
      <c r="C251" s="763"/>
      <c r="D251" s="465"/>
      <c r="E251" s="455"/>
      <c r="F251" s="455"/>
      <c r="G251" s="572"/>
      <c r="H251" s="7" t="s">
        <v>117</v>
      </c>
      <c r="I251" s="9">
        <v>5400</v>
      </c>
      <c r="J251" s="754" t="s">
        <v>82</v>
      </c>
      <c r="K251" s="454">
        <v>500</v>
      </c>
      <c r="L251" s="454">
        <v>800</v>
      </c>
      <c r="M251" s="454">
        <v>1200</v>
      </c>
      <c r="O251" s="426"/>
      <c r="P251" s="523"/>
      <c r="Q251" s="648"/>
      <c r="R251" s="455"/>
      <c r="S251" s="455"/>
      <c r="T251" s="543"/>
      <c r="U251" s="7" t="s">
        <v>117</v>
      </c>
      <c r="V251" s="9">
        <f>Z248</f>
        <v>8078.136000000001</v>
      </c>
      <c r="W251" s="634" t="s">
        <v>82</v>
      </c>
      <c r="X251" s="537">
        <v>500</v>
      </c>
      <c r="Y251" s="628">
        <v>1750</v>
      </c>
      <c r="Z251" s="631">
        <v>1750</v>
      </c>
      <c r="AA251" s="170">
        <f t="shared" si="12"/>
        <v>950</v>
      </c>
      <c r="AB251" s="170">
        <f t="shared" si="13"/>
        <v>550</v>
      </c>
      <c r="AC251" s="170">
        <f t="shared" si="14"/>
        <v>2678.1360000000013</v>
      </c>
      <c r="AD251" s="170">
        <f t="shared" si="15"/>
        <v>1500</v>
      </c>
    </row>
    <row r="252" spans="2:30" ht="15" customHeight="1">
      <c r="B252" s="426"/>
      <c r="C252" s="763"/>
      <c r="D252" s="465"/>
      <c r="E252" s="455"/>
      <c r="F252" s="455"/>
      <c r="G252" s="455" t="s">
        <v>87</v>
      </c>
      <c r="H252" s="7" t="s">
        <v>28</v>
      </c>
      <c r="I252" s="58">
        <v>506.68</v>
      </c>
      <c r="J252" s="488"/>
      <c r="K252" s="455"/>
      <c r="L252" s="455"/>
      <c r="M252" s="455"/>
      <c r="O252" s="426"/>
      <c r="P252" s="523"/>
      <c r="Q252" s="648"/>
      <c r="R252" s="455"/>
      <c r="S252" s="455"/>
      <c r="T252" s="532" t="s">
        <v>87</v>
      </c>
      <c r="U252" s="7" t="s">
        <v>28</v>
      </c>
      <c r="V252" s="58">
        <v>506.68</v>
      </c>
      <c r="W252" s="545"/>
      <c r="X252" s="538"/>
      <c r="Y252" s="629"/>
      <c r="Z252" s="632"/>
      <c r="AA252" s="170">
        <f t="shared" si="12"/>
        <v>0</v>
      </c>
      <c r="AB252" s="170">
        <f t="shared" si="13"/>
        <v>0</v>
      </c>
      <c r="AC252" s="170">
        <f t="shared" si="14"/>
        <v>0</v>
      </c>
      <c r="AD252" s="170">
        <f t="shared" si="15"/>
        <v>0</v>
      </c>
    </row>
    <row r="253" spans="2:30" ht="15">
      <c r="B253" s="426"/>
      <c r="C253" s="763"/>
      <c r="D253" s="465"/>
      <c r="E253" s="455"/>
      <c r="F253" s="455"/>
      <c r="G253" s="455"/>
      <c r="H253" s="8" t="s">
        <v>115</v>
      </c>
      <c r="I253" s="58">
        <v>160.72</v>
      </c>
      <c r="J253" s="573"/>
      <c r="K253" s="460"/>
      <c r="L253" s="460"/>
      <c r="M253" s="460"/>
      <c r="O253" s="426"/>
      <c r="P253" s="523"/>
      <c r="Q253" s="648"/>
      <c r="R253" s="455"/>
      <c r="S253" s="455"/>
      <c r="T253" s="532"/>
      <c r="U253" s="8" t="s">
        <v>115</v>
      </c>
      <c r="V253" s="58">
        <v>160.72</v>
      </c>
      <c r="W253" s="546"/>
      <c r="X253" s="541"/>
      <c r="Y253" s="630"/>
      <c r="Z253" s="633"/>
      <c r="AA253" s="170">
        <f t="shared" si="12"/>
        <v>0</v>
      </c>
      <c r="AB253" s="170">
        <f t="shared" si="13"/>
        <v>0</v>
      </c>
      <c r="AC253" s="170">
        <f t="shared" si="14"/>
        <v>0</v>
      </c>
      <c r="AD253" s="170">
        <f t="shared" si="15"/>
        <v>0</v>
      </c>
    </row>
    <row r="254" spans="2:30" ht="15" customHeight="1">
      <c r="B254" s="426"/>
      <c r="C254" s="763"/>
      <c r="D254" s="465"/>
      <c r="E254" s="455"/>
      <c r="F254" s="455"/>
      <c r="G254" s="455"/>
      <c r="H254" s="7" t="s">
        <v>116</v>
      </c>
      <c r="I254" s="58">
        <v>168.76</v>
      </c>
      <c r="J254" s="754" t="s">
        <v>83</v>
      </c>
      <c r="K254" s="461">
        <v>4.08</v>
      </c>
      <c r="L254" s="461">
        <v>4.29</v>
      </c>
      <c r="M254" s="461">
        <v>4.5</v>
      </c>
      <c r="O254" s="426"/>
      <c r="P254" s="523"/>
      <c r="Q254" s="648"/>
      <c r="R254" s="455"/>
      <c r="S254" s="455"/>
      <c r="T254" s="532"/>
      <c r="U254" s="7" t="s">
        <v>116</v>
      </c>
      <c r="V254" s="58">
        <v>168.76</v>
      </c>
      <c r="W254" s="634" t="s">
        <v>83</v>
      </c>
      <c r="X254" s="537">
        <v>4.08</v>
      </c>
      <c r="Y254" s="628">
        <v>4.2</v>
      </c>
      <c r="Z254" s="631">
        <f>Z248/Z251</f>
        <v>4.616077714285715</v>
      </c>
      <c r="AA254" s="170">
        <f t="shared" si="12"/>
        <v>-0.08999999999999986</v>
      </c>
      <c r="AB254" s="170">
        <f t="shared" si="13"/>
        <v>0.11607771428571478</v>
      </c>
      <c r="AC254" s="170">
        <f t="shared" si="14"/>
        <v>0</v>
      </c>
      <c r="AD254" s="170">
        <f t="shared" si="15"/>
        <v>0.026077714285714926</v>
      </c>
    </row>
    <row r="255" spans="2:30" ht="15">
      <c r="B255" s="426"/>
      <c r="C255" s="763"/>
      <c r="D255" s="465"/>
      <c r="E255" s="455"/>
      <c r="F255" s="455"/>
      <c r="G255" s="455"/>
      <c r="H255" s="8" t="s">
        <v>117</v>
      </c>
      <c r="I255" s="58">
        <v>177.2</v>
      </c>
      <c r="J255" s="488"/>
      <c r="K255" s="462"/>
      <c r="L255" s="462"/>
      <c r="M255" s="462"/>
      <c r="O255" s="426"/>
      <c r="P255" s="523"/>
      <c r="Q255" s="648"/>
      <c r="R255" s="455"/>
      <c r="S255" s="455"/>
      <c r="T255" s="532"/>
      <c r="U255" s="8" t="s">
        <v>117</v>
      </c>
      <c r="V255" s="58">
        <v>177.2</v>
      </c>
      <c r="W255" s="545"/>
      <c r="X255" s="538"/>
      <c r="Y255" s="629"/>
      <c r="Z255" s="632"/>
      <c r="AA255" s="170">
        <f t="shared" si="12"/>
        <v>0</v>
      </c>
      <c r="AB255" s="170">
        <f t="shared" si="13"/>
        <v>0</v>
      </c>
      <c r="AC255" s="170">
        <f t="shared" si="14"/>
        <v>0</v>
      </c>
      <c r="AD255" s="170">
        <f t="shared" si="15"/>
        <v>0</v>
      </c>
    </row>
    <row r="256" spans="2:30" ht="15" customHeight="1">
      <c r="B256" s="426"/>
      <c r="C256" s="763"/>
      <c r="D256" s="465"/>
      <c r="E256" s="455"/>
      <c r="F256" s="455"/>
      <c r="G256" s="455" t="s">
        <v>29</v>
      </c>
      <c r="H256" s="7" t="s">
        <v>28</v>
      </c>
      <c r="I256" s="28">
        <v>10365.32</v>
      </c>
      <c r="J256" s="573"/>
      <c r="K256" s="463"/>
      <c r="L256" s="463"/>
      <c r="M256" s="463"/>
      <c r="O256" s="426"/>
      <c r="P256" s="523"/>
      <c r="Q256" s="648"/>
      <c r="R256" s="455"/>
      <c r="S256" s="455"/>
      <c r="T256" s="532" t="s">
        <v>29</v>
      </c>
      <c r="U256" s="7" t="s">
        <v>28</v>
      </c>
      <c r="V256" s="132">
        <f>V257+V258+V259</f>
        <v>16955.216</v>
      </c>
      <c r="W256" s="546"/>
      <c r="X256" s="541"/>
      <c r="Y256" s="630"/>
      <c r="Z256" s="633"/>
      <c r="AA256" s="170">
        <f t="shared" si="12"/>
        <v>0</v>
      </c>
      <c r="AB256" s="170">
        <f t="shared" si="13"/>
        <v>0</v>
      </c>
      <c r="AC256" s="170">
        <f t="shared" si="14"/>
        <v>6589.896000000001</v>
      </c>
      <c r="AD256" s="170">
        <f t="shared" si="15"/>
        <v>0</v>
      </c>
    </row>
    <row r="257" spans="2:30" ht="15" customHeight="1">
      <c r="B257" s="426"/>
      <c r="C257" s="763"/>
      <c r="D257" s="465"/>
      <c r="E257" s="455"/>
      <c r="F257" s="455"/>
      <c r="G257" s="455"/>
      <c r="H257" s="8" t="s">
        <v>115</v>
      </c>
      <c r="I257" s="28">
        <v>1879.28</v>
      </c>
      <c r="J257" s="754" t="s">
        <v>103</v>
      </c>
      <c r="K257" s="512">
        <v>1</v>
      </c>
      <c r="L257" s="512">
        <v>1</v>
      </c>
      <c r="M257" s="512">
        <v>1</v>
      </c>
      <c r="O257" s="426"/>
      <c r="P257" s="523"/>
      <c r="Q257" s="648"/>
      <c r="R257" s="455"/>
      <c r="S257" s="455"/>
      <c r="T257" s="532"/>
      <c r="U257" s="8" t="s">
        <v>115</v>
      </c>
      <c r="V257" s="28">
        <f>V249-V253</f>
        <v>1879.28</v>
      </c>
      <c r="W257" s="634" t="s">
        <v>103</v>
      </c>
      <c r="X257" s="642">
        <v>100</v>
      </c>
      <c r="Y257" s="636">
        <v>100</v>
      </c>
      <c r="Z257" s="639">
        <v>100</v>
      </c>
      <c r="AA257" s="170">
        <f t="shared" si="12"/>
        <v>99</v>
      </c>
      <c r="AB257" s="170">
        <f t="shared" si="13"/>
        <v>99</v>
      </c>
      <c r="AC257" s="170">
        <f t="shared" si="14"/>
        <v>0</v>
      </c>
      <c r="AD257" s="170">
        <f t="shared" si="15"/>
        <v>198</v>
      </c>
    </row>
    <row r="258" spans="2:30" ht="15">
      <c r="B258" s="426"/>
      <c r="C258" s="763"/>
      <c r="D258" s="465"/>
      <c r="E258" s="455"/>
      <c r="F258" s="455"/>
      <c r="G258" s="455"/>
      <c r="H258" s="7" t="s">
        <v>116</v>
      </c>
      <c r="I258" s="28">
        <v>3263.24</v>
      </c>
      <c r="J258" s="488"/>
      <c r="K258" s="513"/>
      <c r="L258" s="513"/>
      <c r="M258" s="513"/>
      <c r="O258" s="426"/>
      <c r="P258" s="523"/>
      <c r="Q258" s="648"/>
      <c r="R258" s="455"/>
      <c r="S258" s="455"/>
      <c r="T258" s="532"/>
      <c r="U258" s="7" t="s">
        <v>116</v>
      </c>
      <c r="V258" s="28">
        <f>V250-V254</f>
        <v>7175</v>
      </c>
      <c r="W258" s="545"/>
      <c r="X258" s="643"/>
      <c r="Y258" s="637"/>
      <c r="Z258" s="640"/>
      <c r="AA258" s="170">
        <f t="shared" si="12"/>
        <v>0</v>
      </c>
      <c r="AB258" s="170">
        <f t="shared" si="13"/>
        <v>0</v>
      </c>
      <c r="AC258" s="170">
        <f t="shared" si="14"/>
        <v>3911.76</v>
      </c>
      <c r="AD258" s="170">
        <f t="shared" si="15"/>
        <v>0</v>
      </c>
    </row>
    <row r="259" spans="2:30" ht="15.75" thickBot="1">
      <c r="B259" s="426"/>
      <c r="C259" s="763"/>
      <c r="D259" s="466"/>
      <c r="E259" s="456"/>
      <c r="F259" s="456"/>
      <c r="G259" s="456"/>
      <c r="H259" s="54" t="s">
        <v>117</v>
      </c>
      <c r="I259" s="57">
        <v>5222.8</v>
      </c>
      <c r="J259" s="489"/>
      <c r="K259" s="514"/>
      <c r="L259" s="514"/>
      <c r="M259" s="514"/>
      <c r="O259" s="426"/>
      <c r="P259" s="523"/>
      <c r="Q259" s="649"/>
      <c r="R259" s="456"/>
      <c r="S259" s="456"/>
      <c r="T259" s="533"/>
      <c r="U259" s="54" t="s">
        <v>117</v>
      </c>
      <c r="V259" s="28">
        <f>V251-V255</f>
        <v>7900.9360000000015</v>
      </c>
      <c r="W259" s="635"/>
      <c r="X259" s="644"/>
      <c r="Y259" s="638"/>
      <c r="Z259" s="641"/>
      <c r="AA259" s="170">
        <f t="shared" si="12"/>
        <v>0</v>
      </c>
      <c r="AB259" s="170">
        <f t="shared" si="13"/>
        <v>0</v>
      </c>
      <c r="AC259" s="170">
        <f t="shared" si="14"/>
        <v>2678.1360000000013</v>
      </c>
      <c r="AD259" s="170">
        <f t="shared" si="15"/>
        <v>0</v>
      </c>
    </row>
    <row r="260" spans="2:30" ht="15.75" customHeight="1" thickTop="1">
      <c r="B260" s="426"/>
      <c r="C260" s="763"/>
      <c r="D260" s="577" t="s">
        <v>218</v>
      </c>
      <c r="E260" s="490" t="s">
        <v>30</v>
      </c>
      <c r="F260" s="457" t="s">
        <v>10</v>
      </c>
      <c r="G260" s="490" t="s">
        <v>29</v>
      </c>
      <c r="H260" s="19" t="s">
        <v>28</v>
      </c>
      <c r="I260" s="16">
        <v>2814.86</v>
      </c>
      <c r="J260" s="59" t="s">
        <v>178</v>
      </c>
      <c r="K260" s="47">
        <v>2000</v>
      </c>
      <c r="L260" s="47">
        <v>383.46</v>
      </c>
      <c r="M260" s="47">
        <v>431.4</v>
      </c>
      <c r="O260" s="426"/>
      <c r="P260" s="523"/>
      <c r="Q260" s="577" t="s">
        <v>193</v>
      </c>
      <c r="R260" s="490" t="s">
        <v>30</v>
      </c>
      <c r="S260" s="491" t="s">
        <v>10</v>
      </c>
      <c r="T260" s="625" t="s">
        <v>29</v>
      </c>
      <c r="U260" s="76" t="s">
        <v>28</v>
      </c>
      <c r="V260" s="128">
        <v>2431.4</v>
      </c>
      <c r="W260" s="231" t="s">
        <v>178</v>
      </c>
      <c r="X260" s="204">
        <v>2000</v>
      </c>
      <c r="Y260" s="224"/>
      <c r="Z260" s="204">
        <v>431.4</v>
      </c>
      <c r="AA260" s="171">
        <f t="shared" si="12"/>
        <v>-383.46</v>
      </c>
      <c r="AB260" s="171">
        <f t="shared" si="13"/>
        <v>0</v>
      </c>
      <c r="AC260" s="171">
        <f t="shared" si="14"/>
        <v>-383.46000000000004</v>
      </c>
      <c r="AD260" s="171">
        <f t="shared" si="15"/>
        <v>-383.46</v>
      </c>
    </row>
    <row r="261" spans="2:30" ht="25.5">
      <c r="B261" s="426"/>
      <c r="C261" s="763"/>
      <c r="D261" s="465"/>
      <c r="E261" s="455"/>
      <c r="F261" s="457"/>
      <c r="G261" s="455"/>
      <c r="H261" s="8" t="s">
        <v>115</v>
      </c>
      <c r="I261" s="12">
        <v>2000</v>
      </c>
      <c r="J261" s="55" t="s">
        <v>84</v>
      </c>
      <c r="K261" s="2">
        <v>1</v>
      </c>
      <c r="L261" s="2">
        <v>14</v>
      </c>
      <c r="M261" s="2">
        <v>15</v>
      </c>
      <c r="O261" s="426"/>
      <c r="P261" s="523"/>
      <c r="Q261" s="465"/>
      <c r="R261" s="455"/>
      <c r="S261" s="457"/>
      <c r="T261" s="532"/>
      <c r="U261" s="8" t="s">
        <v>115</v>
      </c>
      <c r="V261" s="12">
        <v>2000</v>
      </c>
      <c r="W261" s="203" t="s">
        <v>84</v>
      </c>
      <c r="X261" s="18">
        <v>1</v>
      </c>
      <c r="Y261" s="113"/>
      <c r="Z261" s="18">
        <v>15</v>
      </c>
      <c r="AA261" s="170">
        <f t="shared" si="12"/>
        <v>-14</v>
      </c>
      <c r="AB261" s="170">
        <f t="shared" si="13"/>
        <v>0</v>
      </c>
      <c r="AC261" s="170">
        <f t="shared" si="14"/>
        <v>0</v>
      </c>
      <c r="AD261" s="170">
        <f t="shared" si="15"/>
        <v>-14</v>
      </c>
    </row>
    <row r="262" spans="2:30" ht="38.25">
      <c r="B262" s="426"/>
      <c r="C262" s="763"/>
      <c r="D262" s="465"/>
      <c r="E262" s="455"/>
      <c r="F262" s="457"/>
      <c r="G262" s="455"/>
      <c r="H262" s="7" t="s">
        <v>116</v>
      </c>
      <c r="I262" s="9">
        <v>383.46</v>
      </c>
      <c r="J262" s="55" t="s">
        <v>85</v>
      </c>
      <c r="K262" s="33">
        <v>2000</v>
      </c>
      <c r="L262" s="6">
        <v>27.39</v>
      </c>
      <c r="M262" s="6">
        <v>28.76</v>
      </c>
      <c r="O262" s="426"/>
      <c r="P262" s="523"/>
      <c r="Q262" s="465"/>
      <c r="R262" s="455"/>
      <c r="S262" s="457"/>
      <c r="T262" s="532"/>
      <c r="U262" s="7" t="s">
        <v>116</v>
      </c>
      <c r="V262" s="85"/>
      <c r="W262" s="203" t="s">
        <v>85</v>
      </c>
      <c r="X262" s="18">
        <v>2000</v>
      </c>
      <c r="Y262" s="113"/>
      <c r="Z262" s="18">
        <v>28.76</v>
      </c>
      <c r="AA262" s="170">
        <f t="shared" si="12"/>
        <v>-27.39</v>
      </c>
      <c r="AB262" s="170">
        <f t="shared" si="13"/>
        <v>0</v>
      </c>
      <c r="AC262" s="170">
        <f t="shared" si="14"/>
        <v>-383.46</v>
      </c>
      <c r="AD262" s="170">
        <f t="shared" si="15"/>
        <v>-27.39</v>
      </c>
    </row>
    <row r="263" spans="2:30" ht="26.25" thickBot="1">
      <c r="B263" s="426"/>
      <c r="C263" s="772"/>
      <c r="D263" s="466"/>
      <c r="E263" s="456"/>
      <c r="F263" s="457"/>
      <c r="G263" s="456"/>
      <c r="H263" s="54" t="s">
        <v>117</v>
      </c>
      <c r="I263" s="20">
        <v>431.4</v>
      </c>
      <c r="J263" s="56" t="s">
        <v>104</v>
      </c>
      <c r="K263" s="31">
        <v>1</v>
      </c>
      <c r="L263" s="31">
        <v>1</v>
      </c>
      <c r="M263" s="31">
        <v>1</v>
      </c>
      <c r="O263" s="426"/>
      <c r="P263" s="524"/>
      <c r="Q263" s="466"/>
      <c r="R263" s="456"/>
      <c r="S263" s="492"/>
      <c r="T263" s="533"/>
      <c r="U263" s="54" t="s">
        <v>117</v>
      </c>
      <c r="V263" s="20">
        <v>431.4</v>
      </c>
      <c r="W263" s="206" t="s">
        <v>104</v>
      </c>
      <c r="X263" s="336">
        <v>1</v>
      </c>
      <c r="Y263" s="339"/>
      <c r="Z263" s="336">
        <v>1</v>
      </c>
      <c r="AA263" s="170">
        <f t="shared" si="12"/>
        <v>-1</v>
      </c>
      <c r="AB263" s="170">
        <f t="shared" si="13"/>
        <v>0</v>
      </c>
      <c r="AC263" s="170">
        <f t="shared" si="14"/>
        <v>0</v>
      </c>
      <c r="AD263" s="170">
        <f t="shared" si="15"/>
        <v>-1</v>
      </c>
    </row>
    <row r="264" spans="2:30" s="289" customFormat="1" ht="45.75" customHeight="1" thickTop="1">
      <c r="B264" s="426"/>
      <c r="C264" s="419" t="s">
        <v>153</v>
      </c>
      <c r="D264" s="423" t="s">
        <v>152</v>
      </c>
      <c r="E264" s="424" t="s">
        <v>30</v>
      </c>
      <c r="F264" s="424" t="s">
        <v>173</v>
      </c>
      <c r="G264" s="762" t="s">
        <v>29</v>
      </c>
      <c r="H264" s="290" t="s">
        <v>28</v>
      </c>
      <c r="I264" s="291">
        <v>328377.22</v>
      </c>
      <c r="J264" s="292" t="s">
        <v>178</v>
      </c>
      <c r="K264" s="293">
        <v>50000</v>
      </c>
      <c r="L264" s="293">
        <v>134481.75</v>
      </c>
      <c r="M264" s="293">
        <v>143895.47</v>
      </c>
      <c r="O264" s="426"/>
      <c r="P264" s="428" t="s">
        <v>153</v>
      </c>
      <c r="Q264" s="423" t="s">
        <v>152</v>
      </c>
      <c r="R264" s="424">
        <v>2020</v>
      </c>
      <c r="S264" s="424" t="s">
        <v>173</v>
      </c>
      <c r="T264" s="425" t="s">
        <v>29</v>
      </c>
      <c r="U264" s="290" t="s">
        <v>28</v>
      </c>
      <c r="V264" s="291">
        <f>X264</f>
        <v>50000</v>
      </c>
      <c r="W264" s="292" t="s">
        <v>178</v>
      </c>
      <c r="X264" s="360">
        <v>50000</v>
      </c>
      <c r="Y264" s="360"/>
      <c r="Z264" s="293"/>
      <c r="AA264" s="294">
        <f aca="true" t="shared" si="16" ref="AA264:AB267">Y268-L264</f>
        <v>0</v>
      </c>
      <c r="AB264" s="294">
        <f t="shared" si="16"/>
        <v>0</v>
      </c>
      <c r="AC264" s="294">
        <f>V268-I264</f>
        <v>-50000</v>
      </c>
      <c r="AD264" s="294">
        <f t="shared" si="15"/>
        <v>0</v>
      </c>
    </row>
    <row r="265" spans="2:30" s="289" customFormat="1" ht="15">
      <c r="B265" s="426"/>
      <c r="C265" s="420"/>
      <c r="D265" s="423"/>
      <c r="E265" s="424"/>
      <c r="F265" s="424"/>
      <c r="G265" s="762"/>
      <c r="H265" s="295" t="s">
        <v>115</v>
      </c>
      <c r="I265" s="296">
        <v>50000</v>
      </c>
      <c r="J265" s="297" t="s">
        <v>112</v>
      </c>
      <c r="K265" s="298">
        <v>20</v>
      </c>
      <c r="L265" s="298">
        <v>50</v>
      </c>
      <c r="M265" s="298">
        <v>50</v>
      </c>
      <c r="O265" s="426"/>
      <c r="P265" s="429"/>
      <c r="Q265" s="423"/>
      <c r="R265" s="424"/>
      <c r="S265" s="424"/>
      <c r="T265" s="425"/>
      <c r="U265" s="295" t="s">
        <v>115</v>
      </c>
      <c r="V265" s="333">
        <v>50000</v>
      </c>
      <c r="W265" s="334" t="s">
        <v>112</v>
      </c>
      <c r="X265" s="332">
        <v>20</v>
      </c>
      <c r="Y265" s="332"/>
      <c r="Z265" s="298"/>
      <c r="AA265" s="294">
        <f t="shared" si="16"/>
        <v>0</v>
      </c>
      <c r="AB265" s="294">
        <f t="shared" si="16"/>
        <v>0</v>
      </c>
      <c r="AC265" s="294">
        <f>V269-I265</f>
        <v>-50000</v>
      </c>
      <c r="AD265" s="294">
        <f t="shared" si="15"/>
        <v>0</v>
      </c>
    </row>
    <row r="266" spans="2:30" s="289" customFormat="1" ht="25.5">
      <c r="B266" s="426"/>
      <c r="C266" s="420"/>
      <c r="D266" s="423"/>
      <c r="E266" s="424"/>
      <c r="F266" s="424"/>
      <c r="G266" s="762"/>
      <c r="H266" s="302" t="s">
        <v>116</v>
      </c>
      <c r="I266" s="303">
        <v>134481.75</v>
      </c>
      <c r="J266" s="297" t="s">
        <v>113</v>
      </c>
      <c r="K266" s="304">
        <v>2500</v>
      </c>
      <c r="L266" s="304">
        <v>2689.64</v>
      </c>
      <c r="M266" s="304">
        <v>2877.91</v>
      </c>
      <c r="O266" s="426"/>
      <c r="P266" s="429"/>
      <c r="Q266" s="423"/>
      <c r="R266" s="424"/>
      <c r="S266" s="424"/>
      <c r="T266" s="425"/>
      <c r="W266" s="334" t="s">
        <v>113</v>
      </c>
      <c r="X266" s="300">
        <v>2500</v>
      </c>
      <c r="Y266" s="300"/>
      <c r="Z266" s="304"/>
      <c r="AA266" s="294">
        <f t="shared" si="16"/>
        <v>0</v>
      </c>
      <c r="AB266" s="294">
        <f t="shared" si="16"/>
        <v>0</v>
      </c>
      <c r="AC266" s="294" t="e">
        <f>#REF!-I266</f>
        <v>#REF!</v>
      </c>
      <c r="AD266" s="294">
        <f t="shared" si="15"/>
        <v>0</v>
      </c>
    </row>
    <row r="267" spans="2:30" s="289" customFormat="1" ht="37.5" customHeight="1" thickBot="1">
      <c r="B267" s="426"/>
      <c r="C267" s="420"/>
      <c r="D267" s="423"/>
      <c r="E267" s="424"/>
      <c r="F267" s="424"/>
      <c r="G267" s="762"/>
      <c r="H267" s="295" t="s">
        <v>117</v>
      </c>
      <c r="I267" s="307">
        <v>143895.47</v>
      </c>
      <c r="J267" s="308" t="s">
        <v>114</v>
      </c>
      <c r="K267" s="309">
        <v>1</v>
      </c>
      <c r="L267" s="309">
        <v>1</v>
      </c>
      <c r="M267" s="309">
        <v>1</v>
      </c>
      <c r="O267" s="426"/>
      <c r="P267" s="429"/>
      <c r="Q267" s="423"/>
      <c r="R267" s="424"/>
      <c r="S267" s="424"/>
      <c r="T267" s="425"/>
      <c r="W267" s="363" t="s">
        <v>114</v>
      </c>
      <c r="X267" s="361">
        <v>1</v>
      </c>
      <c r="Y267" s="361"/>
      <c r="Z267" s="309"/>
      <c r="AA267" s="294">
        <f t="shared" si="16"/>
        <v>0</v>
      </c>
      <c r="AB267" s="294">
        <f t="shared" si="16"/>
        <v>0</v>
      </c>
      <c r="AC267" s="294" t="e">
        <f>#REF!-I267</f>
        <v>#REF!</v>
      </c>
      <c r="AD267" s="294">
        <f t="shared" si="15"/>
        <v>0</v>
      </c>
    </row>
    <row r="268" spans="2:30" s="289" customFormat="1" ht="37.5" customHeight="1">
      <c r="B268" s="306"/>
      <c r="C268" s="421"/>
      <c r="D268" s="317"/>
      <c r="E268" s="318"/>
      <c r="F268" s="318"/>
      <c r="G268" s="319"/>
      <c r="H268" s="320"/>
      <c r="I268" s="321"/>
      <c r="J268" s="319"/>
      <c r="K268" s="322"/>
      <c r="L268" s="322"/>
      <c r="M268" s="323"/>
      <c r="O268" s="427"/>
      <c r="P268" s="430"/>
      <c r="Q268" s="589"/>
      <c r="R268" s="592" t="s">
        <v>287</v>
      </c>
      <c r="S268" s="594" t="s">
        <v>267</v>
      </c>
      <c r="T268" s="597" t="s">
        <v>29</v>
      </c>
      <c r="U268" s="364" t="s">
        <v>28</v>
      </c>
      <c r="V268" s="365">
        <f>V270+V271</f>
        <v>278377.22</v>
      </c>
      <c r="W268" s="366" t="s">
        <v>178</v>
      </c>
      <c r="X268" s="367"/>
      <c r="Y268" s="368">
        <v>134481.75</v>
      </c>
      <c r="Z268" s="369">
        <f>143895.47</f>
        <v>143895.47</v>
      </c>
      <c r="AA268" s="294"/>
      <c r="AB268" s="294"/>
      <c r="AC268" s="294"/>
      <c r="AD268" s="294"/>
    </row>
    <row r="269" spans="2:30" s="289" customFormat="1" ht="30.75" customHeight="1">
      <c r="B269" s="306"/>
      <c r="C269" s="421"/>
      <c r="D269" s="310"/>
      <c r="E269" s="311"/>
      <c r="F269" s="311"/>
      <c r="G269" s="312"/>
      <c r="H269" s="313"/>
      <c r="I269" s="314"/>
      <c r="J269" s="312"/>
      <c r="K269" s="315"/>
      <c r="L269" s="315"/>
      <c r="M269" s="324"/>
      <c r="O269" s="427"/>
      <c r="P269" s="430"/>
      <c r="Q269" s="590"/>
      <c r="R269" s="424"/>
      <c r="S269" s="595"/>
      <c r="T269" s="425"/>
      <c r="U269" s="295"/>
      <c r="V269" s="296"/>
      <c r="W269" s="299" t="s">
        <v>112</v>
      </c>
      <c r="X269" s="300"/>
      <c r="Y269" s="301">
        <v>50</v>
      </c>
      <c r="Z269" s="370">
        <v>50</v>
      </c>
      <c r="AA269" s="294"/>
      <c r="AB269" s="294"/>
      <c r="AC269" s="294"/>
      <c r="AD269" s="294"/>
    </row>
    <row r="270" spans="2:30" s="289" customFormat="1" ht="31.5" customHeight="1">
      <c r="B270" s="306"/>
      <c r="C270" s="421"/>
      <c r="D270" s="310"/>
      <c r="E270" s="311"/>
      <c r="F270" s="311"/>
      <c r="G270" s="312"/>
      <c r="H270" s="313"/>
      <c r="I270" s="314"/>
      <c r="J270" s="312"/>
      <c r="K270" s="315"/>
      <c r="L270" s="315"/>
      <c r="M270" s="324"/>
      <c r="O270" s="427"/>
      <c r="P270" s="430"/>
      <c r="Q270" s="590"/>
      <c r="R270" s="424"/>
      <c r="S270" s="595"/>
      <c r="T270" s="425"/>
      <c r="U270" s="302" t="s">
        <v>116</v>
      </c>
      <c r="V270" s="303">
        <f>Y268</f>
        <v>134481.75</v>
      </c>
      <c r="W270" s="299" t="s">
        <v>113</v>
      </c>
      <c r="X270" s="300"/>
      <c r="Y270" s="301">
        <v>2689.64</v>
      </c>
      <c r="Z270" s="370">
        <v>2877.91</v>
      </c>
      <c r="AA270" s="294"/>
      <c r="AB270" s="294"/>
      <c r="AC270" s="294"/>
      <c r="AD270" s="294"/>
    </row>
    <row r="271" spans="2:30" s="289" customFormat="1" ht="37.5" customHeight="1" thickBot="1">
      <c r="B271" s="316"/>
      <c r="C271" s="422"/>
      <c r="D271" s="325"/>
      <c r="E271" s="326"/>
      <c r="F271" s="326"/>
      <c r="G271" s="327"/>
      <c r="H271" s="328"/>
      <c r="I271" s="329"/>
      <c r="J271" s="327"/>
      <c r="K271" s="330"/>
      <c r="L271" s="330"/>
      <c r="M271" s="331"/>
      <c r="O271" s="427"/>
      <c r="P271" s="430"/>
      <c r="Q271" s="591"/>
      <c r="R271" s="593"/>
      <c r="S271" s="596"/>
      <c r="T271" s="598"/>
      <c r="U271" s="371" t="s">
        <v>117</v>
      </c>
      <c r="V271" s="372">
        <f>Z268</f>
        <v>143895.47</v>
      </c>
      <c r="W271" s="373" t="s">
        <v>114</v>
      </c>
      <c r="X271" s="374"/>
      <c r="Y271" s="376">
        <v>1</v>
      </c>
      <c r="Z271" s="375">
        <v>1</v>
      </c>
      <c r="AA271" s="294"/>
      <c r="AB271" s="294"/>
      <c r="AC271" s="294"/>
      <c r="AD271" s="294"/>
    </row>
    <row r="272" spans="2:30" ht="15.75" customHeight="1">
      <c r="B272" s="496" t="s">
        <v>150</v>
      </c>
      <c r="C272" s="763" t="s">
        <v>151</v>
      </c>
      <c r="D272" s="465" t="s">
        <v>180</v>
      </c>
      <c r="E272" s="455" t="s">
        <v>30</v>
      </c>
      <c r="F272" s="455" t="s">
        <v>8</v>
      </c>
      <c r="G272" s="455" t="s">
        <v>29</v>
      </c>
      <c r="H272" s="19" t="s">
        <v>28</v>
      </c>
      <c r="I272" s="16">
        <v>371603.94</v>
      </c>
      <c r="J272" s="68" t="s">
        <v>178</v>
      </c>
      <c r="K272" s="50">
        <v>117875.95</v>
      </c>
      <c r="L272" s="50">
        <v>123769.75</v>
      </c>
      <c r="M272" s="50">
        <v>129958.24</v>
      </c>
      <c r="O272" s="496" t="s">
        <v>150</v>
      </c>
      <c r="P272" s="522" t="s">
        <v>151</v>
      </c>
      <c r="Q272" s="465" t="s">
        <v>180</v>
      </c>
      <c r="R272" s="455" t="s">
        <v>30</v>
      </c>
      <c r="S272" s="455" t="s">
        <v>8</v>
      </c>
      <c r="T272" s="532" t="s">
        <v>29</v>
      </c>
      <c r="U272" s="19" t="s">
        <v>28</v>
      </c>
      <c r="V272" s="131">
        <f>V273+V274+V275</f>
        <v>467330.01</v>
      </c>
      <c r="W272" s="237" t="s">
        <v>178</v>
      </c>
      <c r="X272" s="204">
        <v>117875.95</v>
      </c>
      <c r="Y272" s="247">
        <f>191292.13-130.5</f>
        <v>191161.63</v>
      </c>
      <c r="Z272" s="247">
        <f>203557.63-45265.2</f>
        <v>158292.43</v>
      </c>
      <c r="AA272" s="171">
        <f t="shared" si="12"/>
        <v>67391.88</v>
      </c>
      <c r="AB272" s="171">
        <f t="shared" si="13"/>
        <v>28334.189999999988</v>
      </c>
      <c r="AC272" s="171">
        <f t="shared" si="14"/>
        <v>95726.07</v>
      </c>
      <c r="AD272" s="171">
        <f t="shared" si="15"/>
        <v>95726.06999999999</v>
      </c>
    </row>
    <row r="273" spans="2:30" ht="15">
      <c r="B273" s="496"/>
      <c r="C273" s="764"/>
      <c r="D273" s="465"/>
      <c r="E273" s="455"/>
      <c r="F273" s="455"/>
      <c r="G273" s="455"/>
      <c r="H273" s="8" t="s">
        <v>115</v>
      </c>
      <c r="I273" s="12">
        <v>117875.95</v>
      </c>
      <c r="J273" s="55" t="s">
        <v>88</v>
      </c>
      <c r="K273" s="32">
        <v>81</v>
      </c>
      <c r="L273" s="32">
        <v>81</v>
      </c>
      <c r="M273" s="32">
        <v>81</v>
      </c>
      <c r="O273" s="496"/>
      <c r="P273" s="523"/>
      <c r="Q273" s="465"/>
      <c r="R273" s="455"/>
      <c r="S273" s="455"/>
      <c r="T273" s="532"/>
      <c r="U273" s="8" t="s">
        <v>115</v>
      </c>
      <c r="V273" s="12">
        <v>117875.95</v>
      </c>
      <c r="W273" s="203" t="s">
        <v>88</v>
      </c>
      <c r="X273" s="18">
        <v>81</v>
      </c>
      <c r="Y273" s="18">
        <v>28</v>
      </c>
      <c r="Z273" s="18">
        <v>28</v>
      </c>
      <c r="AA273" s="170">
        <f t="shared" si="12"/>
        <v>-53</v>
      </c>
      <c r="AB273" s="170">
        <f t="shared" si="13"/>
        <v>-53</v>
      </c>
      <c r="AC273" s="170">
        <f t="shared" si="14"/>
        <v>0</v>
      </c>
      <c r="AD273" s="170">
        <f t="shared" si="15"/>
        <v>-106</v>
      </c>
    </row>
    <row r="274" spans="2:30" ht="25.5">
      <c r="B274" s="496"/>
      <c r="C274" s="764"/>
      <c r="D274" s="465"/>
      <c r="E274" s="455"/>
      <c r="F274" s="455"/>
      <c r="G274" s="455"/>
      <c r="H274" s="7" t="s">
        <v>116</v>
      </c>
      <c r="I274" s="9">
        <v>123769.75</v>
      </c>
      <c r="J274" s="55" t="s">
        <v>89</v>
      </c>
      <c r="K274" s="51">
        <v>1455.25</v>
      </c>
      <c r="L274" s="51">
        <v>1528.02</v>
      </c>
      <c r="M274" s="51">
        <v>1604.42</v>
      </c>
      <c r="O274" s="496"/>
      <c r="P274" s="523"/>
      <c r="Q274" s="465"/>
      <c r="R274" s="455"/>
      <c r="S274" s="455"/>
      <c r="T274" s="532"/>
      <c r="U274" s="7" t="s">
        <v>116</v>
      </c>
      <c r="V274" s="129">
        <f>Y272</f>
        <v>191161.63</v>
      </c>
      <c r="W274" s="203" t="s">
        <v>89</v>
      </c>
      <c r="X274" s="18">
        <v>1455.25</v>
      </c>
      <c r="Y274" s="248">
        <f>Y272/Y273</f>
        <v>6827.201071428572</v>
      </c>
      <c r="Z274" s="248">
        <f>Z272/Z273</f>
        <v>5653.301071428571</v>
      </c>
      <c r="AA274" s="170">
        <f t="shared" si="12"/>
        <v>5299.181071428571</v>
      </c>
      <c r="AB274" s="170">
        <f t="shared" si="13"/>
        <v>4048.881071428571</v>
      </c>
      <c r="AC274" s="170">
        <f t="shared" si="14"/>
        <v>67391.88</v>
      </c>
      <c r="AD274" s="170">
        <f t="shared" si="15"/>
        <v>9348.062142857143</v>
      </c>
    </row>
    <row r="275" spans="2:30" ht="57.75" customHeight="1" thickBot="1">
      <c r="B275" s="496"/>
      <c r="C275" s="764"/>
      <c r="D275" s="466"/>
      <c r="E275" s="456"/>
      <c r="F275" s="456"/>
      <c r="G275" s="456"/>
      <c r="H275" s="54" t="s">
        <v>117</v>
      </c>
      <c r="I275" s="20">
        <v>129958.24</v>
      </c>
      <c r="J275" s="56" t="s">
        <v>90</v>
      </c>
      <c r="K275" s="31">
        <v>1</v>
      </c>
      <c r="L275" s="31">
        <v>1</v>
      </c>
      <c r="M275" s="31">
        <v>1</v>
      </c>
      <c r="O275" s="496"/>
      <c r="P275" s="523"/>
      <c r="Q275" s="466"/>
      <c r="R275" s="456"/>
      <c r="S275" s="456"/>
      <c r="T275" s="533"/>
      <c r="U275" s="54" t="s">
        <v>117</v>
      </c>
      <c r="V275" s="130">
        <f>Z272</f>
        <v>158292.43</v>
      </c>
      <c r="W275" s="206" t="s">
        <v>90</v>
      </c>
      <c r="X275" s="336">
        <v>1</v>
      </c>
      <c r="Y275" s="336">
        <v>1</v>
      </c>
      <c r="Z275" s="336">
        <v>1</v>
      </c>
      <c r="AA275" s="170">
        <f t="shared" si="12"/>
        <v>0</v>
      </c>
      <c r="AB275" s="170">
        <f t="shared" si="13"/>
        <v>0</v>
      </c>
      <c r="AC275" s="170">
        <f t="shared" si="14"/>
        <v>28334.189999999988</v>
      </c>
      <c r="AD275" s="170">
        <f t="shared" si="15"/>
        <v>0</v>
      </c>
    </row>
    <row r="276" spans="2:30" ht="16.5" thickBot="1" thickTop="1">
      <c r="B276" s="496"/>
      <c r="C276" s="764"/>
      <c r="D276" s="776"/>
      <c r="E276" s="777"/>
      <c r="F276" s="777"/>
      <c r="G276" s="777"/>
      <c r="H276" s="777"/>
      <c r="I276" s="777"/>
      <c r="J276" s="777"/>
      <c r="K276" s="777"/>
      <c r="L276" s="777"/>
      <c r="M276" s="778"/>
      <c r="O276" s="496"/>
      <c r="P276" s="523"/>
      <c r="Q276" s="626" t="s">
        <v>252</v>
      </c>
      <c r="R276" s="627"/>
      <c r="S276" s="627"/>
      <c r="T276" s="627"/>
      <c r="U276" s="627"/>
      <c r="V276" s="627"/>
      <c r="W276" s="627"/>
      <c r="X276" s="627"/>
      <c r="Y276" s="627"/>
      <c r="Z276" s="627"/>
      <c r="AA276" s="170">
        <f t="shared" si="12"/>
        <v>0</v>
      </c>
      <c r="AB276" s="170">
        <f t="shared" si="13"/>
        <v>0</v>
      </c>
      <c r="AC276" s="170">
        <f t="shared" si="14"/>
        <v>0</v>
      </c>
      <c r="AD276" s="170">
        <f t="shared" si="15"/>
        <v>0</v>
      </c>
    </row>
    <row r="277" spans="2:30" ht="15.75" customHeight="1" thickTop="1">
      <c r="B277" s="496"/>
      <c r="C277" s="764"/>
      <c r="D277" s="577" t="s">
        <v>182</v>
      </c>
      <c r="E277" s="490" t="s">
        <v>30</v>
      </c>
      <c r="F277" s="490" t="s">
        <v>8</v>
      </c>
      <c r="G277" s="490" t="s">
        <v>29</v>
      </c>
      <c r="H277" s="76" t="s">
        <v>28</v>
      </c>
      <c r="I277" s="74">
        <v>63522.28</v>
      </c>
      <c r="J277" s="77" t="s">
        <v>178</v>
      </c>
      <c r="K277" s="75">
        <v>20149.81</v>
      </c>
      <c r="L277" s="75">
        <v>21157.3</v>
      </c>
      <c r="M277" s="75">
        <v>22215.17</v>
      </c>
      <c r="O277" s="496"/>
      <c r="P277" s="523"/>
      <c r="Q277" s="577" t="s">
        <v>253</v>
      </c>
      <c r="R277" s="490">
        <v>2020</v>
      </c>
      <c r="S277" s="490" t="s">
        <v>8</v>
      </c>
      <c r="T277" s="625" t="s">
        <v>29</v>
      </c>
      <c r="U277" s="76" t="s">
        <v>28</v>
      </c>
      <c r="V277" s="74">
        <v>20149.81</v>
      </c>
      <c r="W277" s="231" t="s">
        <v>178</v>
      </c>
      <c r="X277" s="145">
        <v>20149.81</v>
      </c>
      <c r="Y277" s="145"/>
      <c r="Z277" s="145"/>
      <c r="AA277" s="171">
        <f t="shared" si="12"/>
        <v>-21157.3</v>
      </c>
      <c r="AB277" s="171">
        <f t="shared" si="13"/>
        <v>-22215.17</v>
      </c>
      <c r="AC277" s="171">
        <f t="shared" si="14"/>
        <v>-43372.47</v>
      </c>
      <c r="AD277" s="171">
        <f t="shared" si="15"/>
        <v>-43372.47</v>
      </c>
    </row>
    <row r="278" spans="2:30" ht="25.5">
      <c r="B278" s="496"/>
      <c r="C278" s="764"/>
      <c r="D278" s="465"/>
      <c r="E278" s="455"/>
      <c r="F278" s="455"/>
      <c r="G278" s="455"/>
      <c r="H278" s="8" t="s">
        <v>115</v>
      </c>
      <c r="I278" s="12">
        <v>20149.81</v>
      </c>
      <c r="J278" s="55" t="s">
        <v>174</v>
      </c>
      <c r="K278" s="32">
        <v>81</v>
      </c>
      <c r="L278" s="32">
        <v>81</v>
      </c>
      <c r="M278" s="32">
        <v>81</v>
      </c>
      <c r="O278" s="496"/>
      <c r="P278" s="523"/>
      <c r="Q278" s="465"/>
      <c r="R278" s="455"/>
      <c r="S278" s="455"/>
      <c r="T278" s="532"/>
      <c r="U278" s="8" t="s">
        <v>115</v>
      </c>
      <c r="V278" s="12">
        <v>20149.81</v>
      </c>
      <c r="W278" s="203" t="s">
        <v>174</v>
      </c>
      <c r="X278" s="18">
        <v>81</v>
      </c>
      <c r="Y278" s="18"/>
      <c r="Z278" s="18"/>
      <c r="AA278" s="170">
        <f t="shared" si="12"/>
        <v>-81</v>
      </c>
      <c r="AB278" s="170">
        <f t="shared" si="13"/>
        <v>-81</v>
      </c>
      <c r="AC278" s="170">
        <f t="shared" si="14"/>
        <v>0</v>
      </c>
      <c r="AD278" s="170">
        <f t="shared" si="15"/>
        <v>-162</v>
      </c>
    </row>
    <row r="279" spans="2:30" ht="25.5">
      <c r="B279" s="496"/>
      <c r="C279" s="764"/>
      <c r="D279" s="465"/>
      <c r="E279" s="455"/>
      <c r="F279" s="455"/>
      <c r="G279" s="455"/>
      <c r="H279" s="7" t="s">
        <v>116</v>
      </c>
      <c r="I279" s="9">
        <v>21157.3</v>
      </c>
      <c r="J279" s="55" t="s">
        <v>91</v>
      </c>
      <c r="K279" s="51">
        <v>248.763</v>
      </c>
      <c r="L279" s="51">
        <v>261.201</v>
      </c>
      <c r="M279" s="51">
        <v>274.261</v>
      </c>
      <c r="O279" s="496"/>
      <c r="P279" s="523"/>
      <c r="Q279" s="465"/>
      <c r="R279" s="455"/>
      <c r="S279" s="455"/>
      <c r="T279" s="532"/>
      <c r="U279" s="7"/>
      <c r="V279" s="9"/>
      <c r="W279" s="203" t="s">
        <v>91</v>
      </c>
      <c r="X279" s="18">
        <v>248.763</v>
      </c>
      <c r="Y279" s="18"/>
      <c r="Z279" s="18"/>
      <c r="AA279" s="170">
        <f t="shared" si="12"/>
        <v>-261.201</v>
      </c>
      <c r="AB279" s="170">
        <f t="shared" si="13"/>
        <v>-274.261</v>
      </c>
      <c r="AC279" s="170">
        <f t="shared" si="14"/>
        <v>-21157.3</v>
      </c>
      <c r="AD279" s="170">
        <f t="shared" si="15"/>
        <v>-535.462</v>
      </c>
    </row>
    <row r="280" spans="2:30" ht="39" thickBot="1">
      <c r="B280" s="496"/>
      <c r="C280" s="764"/>
      <c r="D280" s="466"/>
      <c r="E280" s="456"/>
      <c r="F280" s="456"/>
      <c r="G280" s="456"/>
      <c r="H280" s="54" t="s">
        <v>117</v>
      </c>
      <c r="I280" s="20">
        <v>22215.17</v>
      </c>
      <c r="J280" s="56" t="s">
        <v>92</v>
      </c>
      <c r="K280" s="31">
        <v>1</v>
      </c>
      <c r="L280" s="31">
        <v>1</v>
      </c>
      <c r="M280" s="31">
        <v>1</v>
      </c>
      <c r="O280" s="496"/>
      <c r="P280" s="523"/>
      <c r="Q280" s="466"/>
      <c r="R280" s="456"/>
      <c r="S280" s="456"/>
      <c r="T280" s="533"/>
      <c r="U280" s="54"/>
      <c r="V280" s="20"/>
      <c r="W280" s="206" t="s">
        <v>92</v>
      </c>
      <c r="X280" s="336">
        <v>1</v>
      </c>
      <c r="Y280" s="207"/>
      <c r="Z280" s="207"/>
      <c r="AA280" s="170">
        <f t="shared" si="12"/>
        <v>-1</v>
      </c>
      <c r="AB280" s="170">
        <f t="shared" si="13"/>
        <v>-1</v>
      </c>
      <c r="AC280" s="170">
        <f t="shared" si="14"/>
        <v>-22215.17</v>
      </c>
      <c r="AD280" s="170">
        <f t="shared" si="15"/>
        <v>-2</v>
      </c>
    </row>
    <row r="281" spans="2:30" ht="15.75" thickTop="1">
      <c r="B281" s="496"/>
      <c r="C281" s="764"/>
      <c r="D281" s="175"/>
      <c r="E281" s="173"/>
      <c r="F281" s="173"/>
      <c r="G281" s="179"/>
      <c r="H281" s="143"/>
      <c r="I281" s="197"/>
      <c r="J281" s="198"/>
      <c r="K281" s="199"/>
      <c r="L281" s="199"/>
      <c r="M281" s="199"/>
      <c r="O281" s="496"/>
      <c r="P281" s="523"/>
      <c r="Q281" s="577" t="s">
        <v>254</v>
      </c>
      <c r="R281" s="490" t="s">
        <v>172</v>
      </c>
      <c r="S281" s="490" t="s">
        <v>8</v>
      </c>
      <c r="T281" s="625" t="s">
        <v>29</v>
      </c>
      <c r="U281" s="112" t="s">
        <v>28</v>
      </c>
      <c r="V281" s="128">
        <v>50537.22</v>
      </c>
      <c r="W281" s="231" t="s">
        <v>178</v>
      </c>
      <c r="X281" s="145"/>
      <c r="Y281" s="249">
        <v>24555.8</v>
      </c>
      <c r="Z281" s="249">
        <v>25981.42</v>
      </c>
      <c r="AA281" s="171">
        <f t="shared" si="12"/>
        <v>24555.8</v>
      </c>
      <c r="AB281" s="171">
        <f t="shared" si="13"/>
        <v>25981.42</v>
      </c>
      <c r="AC281" s="171">
        <f t="shared" si="14"/>
        <v>50537.22</v>
      </c>
      <c r="AD281" s="171">
        <f t="shared" si="15"/>
        <v>50537.22</v>
      </c>
    </row>
    <row r="282" spans="2:30" ht="25.5">
      <c r="B282" s="496"/>
      <c r="C282" s="764"/>
      <c r="D282" s="151"/>
      <c r="E282" s="152"/>
      <c r="F282" s="152"/>
      <c r="G282" s="154"/>
      <c r="H282" s="8"/>
      <c r="I282" s="12"/>
      <c r="J282" s="164"/>
      <c r="K282" s="153"/>
      <c r="L282" s="153"/>
      <c r="M282" s="153"/>
      <c r="O282" s="496"/>
      <c r="P282" s="523"/>
      <c r="Q282" s="465"/>
      <c r="R282" s="455"/>
      <c r="S282" s="455"/>
      <c r="T282" s="532"/>
      <c r="U282" s="8"/>
      <c r="V282" s="12"/>
      <c r="W282" s="203" t="s">
        <v>174</v>
      </c>
      <c r="X282" s="18"/>
      <c r="Y282" s="248">
        <v>66</v>
      </c>
      <c r="Z282" s="248">
        <v>66</v>
      </c>
      <c r="AA282" s="170">
        <f t="shared" si="12"/>
        <v>66</v>
      </c>
      <c r="AB282" s="170">
        <f t="shared" si="13"/>
        <v>66</v>
      </c>
      <c r="AC282" s="170">
        <f t="shared" si="14"/>
        <v>0</v>
      </c>
      <c r="AD282" s="170">
        <f t="shared" si="15"/>
        <v>132</v>
      </c>
    </row>
    <row r="283" spans="2:30" ht="25.5">
      <c r="B283" s="496"/>
      <c r="C283" s="764"/>
      <c r="D283" s="151"/>
      <c r="E283" s="152"/>
      <c r="F283" s="152"/>
      <c r="G283" s="154"/>
      <c r="H283" s="8"/>
      <c r="I283" s="12"/>
      <c r="J283" s="164"/>
      <c r="K283" s="153"/>
      <c r="L283" s="153"/>
      <c r="M283" s="153"/>
      <c r="O283" s="496"/>
      <c r="P283" s="523"/>
      <c r="Q283" s="465"/>
      <c r="R283" s="455"/>
      <c r="S283" s="455"/>
      <c r="T283" s="532"/>
      <c r="U283" s="84" t="s">
        <v>116</v>
      </c>
      <c r="V283" s="129">
        <v>24555.8</v>
      </c>
      <c r="W283" s="203" t="s">
        <v>91</v>
      </c>
      <c r="X283" s="18"/>
      <c r="Y283" s="248">
        <v>372.06</v>
      </c>
      <c r="Z283" s="248">
        <v>393.66</v>
      </c>
      <c r="AA283" s="170">
        <f t="shared" si="12"/>
        <v>372.06</v>
      </c>
      <c r="AB283" s="170">
        <f t="shared" si="13"/>
        <v>393.66</v>
      </c>
      <c r="AC283" s="170">
        <f t="shared" si="14"/>
        <v>24555.8</v>
      </c>
      <c r="AD283" s="170">
        <f t="shared" si="15"/>
        <v>765.72</v>
      </c>
    </row>
    <row r="284" spans="2:30" ht="39" thickBot="1">
      <c r="B284" s="496"/>
      <c r="C284" s="764"/>
      <c r="D284" s="176"/>
      <c r="E284" s="174"/>
      <c r="F284" s="174"/>
      <c r="G284" s="177"/>
      <c r="H284" s="54"/>
      <c r="I284" s="20"/>
      <c r="J284" s="200"/>
      <c r="K284" s="178"/>
      <c r="L284" s="178"/>
      <c r="M284" s="178"/>
      <c r="O284" s="496"/>
      <c r="P284" s="523"/>
      <c r="Q284" s="466"/>
      <c r="R284" s="456"/>
      <c r="S284" s="456"/>
      <c r="T284" s="533"/>
      <c r="U284" s="86" t="s">
        <v>117</v>
      </c>
      <c r="V284" s="130">
        <v>25981.42</v>
      </c>
      <c r="W284" s="206" t="s">
        <v>92</v>
      </c>
      <c r="X284" s="305"/>
      <c r="Y284" s="336">
        <v>1</v>
      </c>
      <c r="Z284" s="336">
        <v>1</v>
      </c>
      <c r="AA284" s="170">
        <f t="shared" si="12"/>
        <v>1</v>
      </c>
      <c r="AB284" s="170">
        <f t="shared" si="13"/>
        <v>1</v>
      </c>
      <c r="AC284" s="170">
        <f t="shared" si="14"/>
        <v>25981.42</v>
      </c>
      <c r="AD284" s="170">
        <f t="shared" si="15"/>
        <v>2</v>
      </c>
    </row>
    <row r="285" spans="2:30" ht="15.75" customHeight="1" thickTop="1">
      <c r="B285" s="496"/>
      <c r="C285" s="764"/>
      <c r="D285" s="515" t="s">
        <v>183</v>
      </c>
      <c r="E285" s="491" t="s">
        <v>30</v>
      </c>
      <c r="F285" s="491" t="s">
        <v>21</v>
      </c>
      <c r="G285" s="774" t="s">
        <v>29</v>
      </c>
      <c r="H285" s="201" t="s">
        <v>28</v>
      </c>
      <c r="I285" s="202">
        <v>107738.1</v>
      </c>
      <c r="J285" s="102" t="s">
        <v>178</v>
      </c>
      <c r="K285" s="75">
        <v>32064</v>
      </c>
      <c r="L285" s="75">
        <v>36011.1</v>
      </c>
      <c r="M285" s="75">
        <v>39663</v>
      </c>
      <c r="O285" s="496"/>
      <c r="P285" s="523"/>
      <c r="Q285" s="577" t="s">
        <v>183</v>
      </c>
      <c r="R285" s="615" t="s">
        <v>51</v>
      </c>
      <c r="S285" s="460" t="s">
        <v>21</v>
      </c>
      <c r="T285" s="504" t="s">
        <v>29</v>
      </c>
      <c r="U285" s="36" t="s">
        <v>28</v>
      </c>
      <c r="V285" s="348">
        <f>V286+V287+V288</f>
        <v>52118.8</v>
      </c>
      <c r="W285" s="277" t="s">
        <v>178</v>
      </c>
      <c r="X285" s="204">
        <v>32064</v>
      </c>
      <c r="Y285" s="224">
        <f>Y286*Y287</f>
        <v>12709.800000000001</v>
      </c>
      <c r="Z285" s="224">
        <f>Z286*Z287</f>
        <v>7345</v>
      </c>
      <c r="AA285" s="171">
        <f t="shared" si="12"/>
        <v>-23301.299999999996</v>
      </c>
      <c r="AB285" s="171">
        <f t="shared" si="13"/>
        <v>-32318</v>
      </c>
      <c r="AC285" s="171">
        <f t="shared" si="14"/>
        <v>-55619.3</v>
      </c>
      <c r="AD285" s="171">
        <f t="shared" si="15"/>
        <v>-55619.299999999996</v>
      </c>
    </row>
    <row r="286" spans="2:30" ht="15">
      <c r="B286" s="496"/>
      <c r="C286" s="764"/>
      <c r="D286" s="459"/>
      <c r="E286" s="457"/>
      <c r="F286" s="457"/>
      <c r="G286" s="766"/>
      <c r="H286" s="43" t="s">
        <v>115</v>
      </c>
      <c r="I286" s="44">
        <f>K285</f>
        <v>32064</v>
      </c>
      <c r="J286" s="37" t="s">
        <v>155</v>
      </c>
      <c r="K286" s="32">
        <v>48</v>
      </c>
      <c r="L286" s="32">
        <v>51</v>
      </c>
      <c r="M286" s="32">
        <v>54</v>
      </c>
      <c r="O286" s="496"/>
      <c r="P286" s="523"/>
      <c r="Q286" s="465"/>
      <c r="R286" s="616"/>
      <c r="S286" s="457"/>
      <c r="T286" s="494"/>
      <c r="U286" s="43" t="s">
        <v>115</v>
      </c>
      <c r="V286" s="44">
        <f>X285</f>
        <v>32064</v>
      </c>
      <c r="W286" s="243" t="s">
        <v>155</v>
      </c>
      <c r="X286" s="250">
        <v>48</v>
      </c>
      <c r="Y286" s="251">
        <v>18</v>
      </c>
      <c r="Z286" s="251">
        <v>10</v>
      </c>
      <c r="AA286" s="170">
        <f t="shared" si="12"/>
        <v>-33</v>
      </c>
      <c r="AB286" s="170">
        <f t="shared" si="13"/>
        <v>-44</v>
      </c>
      <c r="AC286" s="170">
        <f t="shared" si="14"/>
        <v>0</v>
      </c>
      <c r="AD286" s="170">
        <f t="shared" si="15"/>
        <v>-77</v>
      </c>
    </row>
    <row r="287" spans="2:30" ht="30">
      <c r="B287" s="496"/>
      <c r="C287" s="764"/>
      <c r="D287" s="459"/>
      <c r="E287" s="457"/>
      <c r="F287" s="457"/>
      <c r="G287" s="766"/>
      <c r="H287" s="36" t="s">
        <v>116</v>
      </c>
      <c r="I287" s="42">
        <v>36011.1</v>
      </c>
      <c r="J287" s="37" t="s">
        <v>156</v>
      </c>
      <c r="K287" s="6">
        <v>668</v>
      </c>
      <c r="L287" s="6">
        <v>706.1</v>
      </c>
      <c r="M287" s="6">
        <v>734.5</v>
      </c>
      <c r="O287" s="496"/>
      <c r="P287" s="523"/>
      <c r="Q287" s="465"/>
      <c r="R287" s="616"/>
      <c r="S287" s="457"/>
      <c r="T287" s="494"/>
      <c r="U287" s="148" t="s">
        <v>116</v>
      </c>
      <c r="V287" s="147">
        <f>Y285</f>
        <v>12709.800000000001</v>
      </c>
      <c r="W287" s="243" t="s">
        <v>156</v>
      </c>
      <c r="X287" s="18">
        <v>668</v>
      </c>
      <c r="Y287" s="113">
        <v>706.1</v>
      </c>
      <c r="Z287" s="113">
        <v>734.5</v>
      </c>
      <c r="AA287" s="170">
        <f t="shared" si="12"/>
        <v>0</v>
      </c>
      <c r="AB287" s="170">
        <f t="shared" si="13"/>
        <v>0</v>
      </c>
      <c r="AC287" s="170">
        <f t="shared" si="14"/>
        <v>-23301.299999999996</v>
      </c>
      <c r="AD287" s="170">
        <f t="shared" si="15"/>
        <v>0</v>
      </c>
    </row>
    <row r="288" spans="2:30" ht="60.75" thickBot="1">
      <c r="B288" s="496"/>
      <c r="C288" s="764"/>
      <c r="D288" s="464"/>
      <c r="E288" s="454"/>
      <c r="F288" s="454"/>
      <c r="G288" s="767"/>
      <c r="H288" s="114" t="s">
        <v>117</v>
      </c>
      <c r="I288" s="117">
        <v>39663</v>
      </c>
      <c r="J288" s="118" t="s">
        <v>164</v>
      </c>
      <c r="K288" s="119">
        <v>0.01</v>
      </c>
      <c r="L288" s="119">
        <v>0.01</v>
      </c>
      <c r="M288" s="119">
        <v>0.01</v>
      </c>
      <c r="O288" s="496"/>
      <c r="P288" s="523"/>
      <c r="Q288" s="466"/>
      <c r="R288" s="617"/>
      <c r="S288" s="492"/>
      <c r="T288" s="495"/>
      <c r="U288" s="149" t="s">
        <v>117</v>
      </c>
      <c r="V288" s="150">
        <f>Z285</f>
        <v>7345</v>
      </c>
      <c r="W288" s="245" t="s">
        <v>289</v>
      </c>
      <c r="X288" s="252">
        <v>0.01</v>
      </c>
      <c r="Y288" s="253">
        <v>1</v>
      </c>
      <c r="Z288" s="253">
        <v>1</v>
      </c>
      <c r="AA288" s="170">
        <f t="shared" si="12"/>
        <v>0.99</v>
      </c>
      <c r="AB288" s="170">
        <f t="shared" si="13"/>
        <v>0.99</v>
      </c>
      <c r="AC288" s="170">
        <f t="shared" si="14"/>
        <v>-32318</v>
      </c>
      <c r="AD288" s="170">
        <f t="shared" si="15"/>
        <v>1.98</v>
      </c>
    </row>
    <row r="289" spans="2:30" ht="16.5" thickBot="1" thickTop="1">
      <c r="B289" s="496"/>
      <c r="C289" s="764"/>
      <c r="D289" s="492"/>
      <c r="E289" s="492"/>
      <c r="F289" s="492"/>
      <c r="G289" s="492"/>
      <c r="H289" s="492"/>
      <c r="I289" s="492"/>
      <c r="J289" s="492"/>
      <c r="K289" s="492"/>
      <c r="L289" s="492"/>
      <c r="M289" s="492"/>
      <c r="O289" s="496"/>
      <c r="P289" s="523"/>
      <c r="Q289" s="622" t="s">
        <v>223</v>
      </c>
      <c r="R289" s="623"/>
      <c r="S289" s="623"/>
      <c r="T289" s="623"/>
      <c r="U289" s="623"/>
      <c r="V289" s="623"/>
      <c r="W289" s="623"/>
      <c r="X289" s="623"/>
      <c r="Y289" s="623"/>
      <c r="Z289" s="624"/>
      <c r="AA289" s="170">
        <f t="shared" si="12"/>
        <v>0</v>
      </c>
      <c r="AB289" s="170">
        <f t="shared" si="13"/>
        <v>0</v>
      </c>
      <c r="AC289" s="170">
        <f t="shared" si="14"/>
        <v>0</v>
      </c>
      <c r="AD289" s="170">
        <f t="shared" si="15"/>
        <v>0</v>
      </c>
    </row>
    <row r="290" spans="2:30" ht="15.75" thickTop="1">
      <c r="B290" s="496"/>
      <c r="C290" s="764"/>
      <c r="D290" s="564" t="s">
        <v>219</v>
      </c>
      <c r="E290" s="768">
        <v>2020</v>
      </c>
      <c r="F290" s="460" t="s">
        <v>86</v>
      </c>
      <c r="G290" s="765" t="s">
        <v>29</v>
      </c>
      <c r="H290" s="38" t="s">
        <v>28</v>
      </c>
      <c r="I290" s="41">
        <v>80359.9</v>
      </c>
      <c r="J290" s="68" t="s">
        <v>178</v>
      </c>
      <c r="K290" s="50">
        <v>25349.7</v>
      </c>
      <c r="L290" s="50">
        <v>26795</v>
      </c>
      <c r="M290" s="50">
        <v>28215.2</v>
      </c>
      <c r="O290" s="496"/>
      <c r="P290" s="523"/>
      <c r="Q290" s="459" t="s">
        <v>226</v>
      </c>
      <c r="R290" s="835" t="s">
        <v>52</v>
      </c>
      <c r="S290" s="457" t="s">
        <v>86</v>
      </c>
      <c r="T290" s="494" t="s">
        <v>29</v>
      </c>
      <c r="U290" s="43" t="s">
        <v>28</v>
      </c>
      <c r="V290" s="44">
        <v>80359.9</v>
      </c>
      <c r="W290" s="203" t="s">
        <v>178</v>
      </c>
      <c r="X290" s="18">
        <v>25349.7</v>
      </c>
      <c r="Y290" s="18">
        <v>26795</v>
      </c>
      <c r="Z290" s="18">
        <v>28215.2</v>
      </c>
      <c r="AA290" s="171">
        <f t="shared" si="12"/>
        <v>0</v>
      </c>
      <c r="AB290" s="171">
        <f t="shared" si="13"/>
        <v>0</v>
      </c>
      <c r="AC290" s="171">
        <f t="shared" si="14"/>
        <v>0</v>
      </c>
      <c r="AD290" s="171">
        <f t="shared" si="15"/>
        <v>0</v>
      </c>
    </row>
    <row r="291" spans="2:30" ht="30">
      <c r="B291" s="496"/>
      <c r="C291" s="764"/>
      <c r="D291" s="459"/>
      <c r="E291" s="769"/>
      <c r="F291" s="457"/>
      <c r="G291" s="766"/>
      <c r="H291" s="114" t="s">
        <v>115</v>
      </c>
      <c r="I291" s="115">
        <v>25349.7</v>
      </c>
      <c r="J291" s="59" t="s">
        <v>154</v>
      </c>
      <c r="K291" s="32">
        <v>7080</v>
      </c>
      <c r="L291" s="32">
        <v>7080</v>
      </c>
      <c r="M291" s="32">
        <v>7080</v>
      </c>
      <c r="O291" s="496"/>
      <c r="P291" s="523"/>
      <c r="Q291" s="459"/>
      <c r="R291" s="835"/>
      <c r="S291" s="457"/>
      <c r="T291" s="494"/>
      <c r="U291" s="114" t="s">
        <v>115</v>
      </c>
      <c r="V291" s="115">
        <v>25349.7</v>
      </c>
      <c r="W291" s="203" t="s">
        <v>154</v>
      </c>
      <c r="X291" s="18">
        <v>7080</v>
      </c>
      <c r="Y291" s="18">
        <v>7080</v>
      </c>
      <c r="Z291" s="18">
        <v>7080</v>
      </c>
      <c r="AA291" s="170">
        <f t="shared" si="12"/>
        <v>0</v>
      </c>
      <c r="AB291" s="170">
        <f t="shared" si="13"/>
        <v>0</v>
      </c>
      <c r="AC291" s="170">
        <f t="shared" si="14"/>
        <v>0</v>
      </c>
      <c r="AD291" s="170">
        <f t="shared" si="15"/>
        <v>0</v>
      </c>
    </row>
    <row r="292" spans="2:30" ht="30">
      <c r="B292" s="496"/>
      <c r="C292" s="764"/>
      <c r="D292" s="459"/>
      <c r="E292" s="769"/>
      <c r="F292" s="457"/>
      <c r="G292" s="766"/>
      <c r="H292" s="43" t="s">
        <v>116</v>
      </c>
      <c r="I292" s="115">
        <v>26795</v>
      </c>
      <c r="J292" s="59" t="s">
        <v>156</v>
      </c>
      <c r="K292" s="6">
        <v>3.6</v>
      </c>
      <c r="L292" s="6">
        <v>3.8</v>
      </c>
      <c r="M292" s="6">
        <v>4</v>
      </c>
      <c r="O292" s="496"/>
      <c r="P292" s="523"/>
      <c r="Q292" s="459"/>
      <c r="R292" s="835"/>
      <c r="S292" s="457"/>
      <c r="T292" s="494"/>
      <c r="U292" s="43" t="s">
        <v>116</v>
      </c>
      <c r="V292" s="115">
        <v>26795</v>
      </c>
      <c r="W292" s="203" t="s">
        <v>156</v>
      </c>
      <c r="X292" s="18">
        <v>3.6</v>
      </c>
      <c r="Y292" s="18">
        <v>3.78</v>
      </c>
      <c r="Z292" s="18">
        <v>3.99</v>
      </c>
      <c r="AA292" s="170">
        <f t="shared" si="12"/>
        <v>-0.020000000000000018</v>
      </c>
      <c r="AB292" s="170">
        <f t="shared" si="13"/>
        <v>-0.009999999999999787</v>
      </c>
      <c r="AC292" s="170">
        <f t="shared" si="14"/>
        <v>0</v>
      </c>
      <c r="AD292" s="170">
        <f t="shared" si="15"/>
        <v>-0.029999999999999805</v>
      </c>
    </row>
    <row r="293" spans="2:30" ht="45.75" thickBot="1">
      <c r="B293" s="496"/>
      <c r="C293" s="764"/>
      <c r="D293" s="516"/>
      <c r="E293" s="770"/>
      <c r="F293" s="492"/>
      <c r="G293" s="775"/>
      <c r="H293" s="39" t="s">
        <v>117</v>
      </c>
      <c r="I293" s="116">
        <v>28215.2</v>
      </c>
      <c r="J293" s="82" t="s">
        <v>59</v>
      </c>
      <c r="K293" s="31">
        <v>1</v>
      </c>
      <c r="L293" s="31">
        <v>1</v>
      </c>
      <c r="M293" s="31">
        <v>1</v>
      </c>
      <c r="O293" s="496"/>
      <c r="P293" s="523"/>
      <c r="Q293" s="516"/>
      <c r="R293" s="836"/>
      <c r="S293" s="492"/>
      <c r="T293" s="495"/>
      <c r="U293" s="39" t="s">
        <v>117</v>
      </c>
      <c r="V293" s="116">
        <v>28215.2</v>
      </c>
      <c r="W293" s="206" t="s">
        <v>59</v>
      </c>
      <c r="X293" s="336">
        <v>1</v>
      </c>
      <c r="Y293" s="336">
        <v>1</v>
      </c>
      <c r="Z293" s="336">
        <v>1</v>
      </c>
      <c r="AA293" s="170">
        <f t="shared" si="12"/>
        <v>0</v>
      </c>
      <c r="AB293" s="170">
        <f t="shared" si="13"/>
        <v>0</v>
      </c>
      <c r="AC293" s="170">
        <f t="shared" si="14"/>
        <v>0</v>
      </c>
      <c r="AD293" s="170">
        <f t="shared" si="15"/>
        <v>0</v>
      </c>
    </row>
    <row r="294" spans="2:30" ht="16.5" customHeight="1" thickTop="1">
      <c r="B294" s="496"/>
      <c r="C294" s="764"/>
      <c r="D294" s="460"/>
      <c r="E294" s="460"/>
      <c r="F294" s="460"/>
      <c r="G294" s="460"/>
      <c r="H294" s="460"/>
      <c r="I294" s="460"/>
      <c r="J294" s="460"/>
      <c r="K294" s="460"/>
      <c r="L294" s="460"/>
      <c r="M294" s="460"/>
      <c r="O294" s="496"/>
      <c r="P294" s="523"/>
      <c r="Q294" s="607" t="s">
        <v>199</v>
      </c>
      <c r="R294" s="618" t="s">
        <v>172</v>
      </c>
      <c r="S294" s="618" t="s">
        <v>86</v>
      </c>
      <c r="T294" s="619" t="s">
        <v>29</v>
      </c>
      <c r="U294" s="120" t="s">
        <v>28</v>
      </c>
      <c r="V294" s="121">
        <v>709.83</v>
      </c>
      <c r="W294" s="278" t="s">
        <v>178</v>
      </c>
      <c r="X294" s="254"/>
      <c r="Y294" s="254">
        <v>345.75</v>
      </c>
      <c r="Z294" s="254">
        <v>364.08</v>
      </c>
      <c r="AA294" s="171">
        <f t="shared" si="12"/>
        <v>345.75</v>
      </c>
      <c r="AB294" s="171">
        <f t="shared" si="13"/>
        <v>364.08</v>
      </c>
      <c r="AC294" s="171">
        <f t="shared" si="14"/>
        <v>709.83</v>
      </c>
      <c r="AD294" s="171">
        <f t="shared" si="15"/>
        <v>709.8299999999999</v>
      </c>
    </row>
    <row r="295" spans="2:30" ht="32.25" customHeight="1">
      <c r="B295" s="496"/>
      <c r="C295" s="764"/>
      <c r="D295" s="457"/>
      <c r="E295" s="457"/>
      <c r="F295" s="457"/>
      <c r="G295" s="457"/>
      <c r="H295" s="457"/>
      <c r="I295" s="457"/>
      <c r="J295" s="457"/>
      <c r="K295" s="457"/>
      <c r="L295" s="457"/>
      <c r="M295" s="457"/>
      <c r="O295" s="496"/>
      <c r="P295" s="523"/>
      <c r="Q295" s="608"/>
      <c r="R295" s="611"/>
      <c r="S295" s="611"/>
      <c r="T295" s="620"/>
      <c r="U295" s="122"/>
      <c r="V295" s="123"/>
      <c r="W295" s="279" t="s">
        <v>154</v>
      </c>
      <c r="X295" s="228"/>
      <c r="Y295" s="228">
        <v>50</v>
      </c>
      <c r="Z295" s="228">
        <v>50</v>
      </c>
      <c r="AA295" s="170">
        <f t="shared" si="12"/>
        <v>50</v>
      </c>
      <c r="AB295" s="170">
        <f t="shared" si="13"/>
        <v>50</v>
      </c>
      <c r="AC295" s="170">
        <f t="shared" si="14"/>
        <v>0</v>
      </c>
      <c r="AD295" s="170">
        <f t="shared" si="15"/>
        <v>100</v>
      </c>
    </row>
    <row r="296" spans="2:30" ht="30.75" customHeight="1">
      <c r="B296" s="496"/>
      <c r="C296" s="764"/>
      <c r="D296" s="457"/>
      <c r="E296" s="457"/>
      <c r="F296" s="457"/>
      <c r="G296" s="457"/>
      <c r="H296" s="457"/>
      <c r="I296" s="457"/>
      <c r="J296" s="457"/>
      <c r="K296" s="457"/>
      <c r="L296" s="457"/>
      <c r="M296" s="457"/>
      <c r="O296" s="496"/>
      <c r="P296" s="523"/>
      <c r="Q296" s="608"/>
      <c r="R296" s="611"/>
      <c r="S296" s="611"/>
      <c r="T296" s="620"/>
      <c r="U296" s="124" t="s">
        <v>116</v>
      </c>
      <c r="V296" s="123">
        <v>345.75</v>
      </c>
      <c r="W296" s="279" t="s">
        <v>156</v>
      </c>
      <c r="X296" s="228"/>
      <c r="Y296" s="228">
        <v>6.92</v>
      </c>
      <c r="Z296" s="228">
        <v>7.28</v>
      </c>
      <c r="AA296" s="170">
        <f t="shared" si="12"/>
        <v>6.92</v>
      </c>
      <c r="AB296" s="170">
        <f t="shared" si="13"/>
        <v>7.28</v>
      </c>
      <c r="AC296" s="170">
        <f t="shared" si="14"/>
        <v>345.75</v>
      </c>
      <c r="AD296" s="170">
        <f t="shared" si="15"/>
        <v>14.2</v>
      </c>
    </row>
    <row r="297" spans="2:30" ht="55.5" customHeight="1" thickBot="1">
      <c r="B297" s="496"/>
      <c r="C297" s="764"/>
      <c r="D297" s="457"/>
      <c r="E297" s="457"/>
      <c r="F297" s="457"/>
      <c r="G297" s="457"/>
      <c r="H297" s="457"/>
      <c r="I297" s="457"/>
      <c r="J297" s="457"/>
      <c r="K297" s="457"/>
      <c r="L297" s="457"/>
      <c r="M297" s="457"/>
      <c r="O297" s="496"/>
      <c r="P297" s="523"/>
      <c r="Q297" s="609"/>
      <c r="R297" s="612"/>
      <c r="S297" s="612"/>
      <c r="T297" s="621"/>
      <c r="U297" s="125" t="s">
        <v>117</v>
      </c>
      <c r="V297" s="126">
        <v>364.08</v>
      </c>
      <c r="W297" s="280" t="s">
        <v>200</v>
      </c>
      <c r="X297" s="230"/>
      <c r="Y297" s="230">
        <v>100</v>
      </c>
      <c r="Z297" s="230">
        <v>100</v>
      </c>
      <c r="AA297" s="170">
        <f aca="true" t="shared" si="17" ref="AA297:AA334">Y297-L297</f>
        <v>100</v>
      </c>
      <c r="AB297" s="170">
        <f aca="true" t="shared" si="18" ref="AB297:AB334">Z297-M297</f>
        <v>100</v>
      </c>
      <c r="AC297" s="170">
        <f aca="true" t="shared" si="19" ref="AC297:AC334">V297-I297</f>
        <v>364.08</v>
      </c>
      <c r="AD297" s="170">
        <f aca="true" t="shared" si="20" ref="AD297:AD334">AA297+AB297</f>
        <v>200</v>
      </c>
    </row>
    <row r="298" spans="2:30" ht="16.5" customHeight="1" thickTop="1">
      <c r="B298" s="496"/>
      <c r="C298" s="764"/>
      <c r="D298" s="457"/>
      <c r="E298" s="457"/>
      <c r="F298" s="457"/>
      <c r="G298" s="457"/>
      <c r="H298" s="457"/>
      <c r="I298" s="457"/>
      <c r="J298" s="457"/>
      <c r="K298" s="457"/>
      <c r="L298" s="457"/>
      <c r="M298" s="457"/>
      <c r="O298" s="496"/>
      <c r="P298" s="523"/>
      <c r="Q298" s="607" t="s">
        <v>229</v>
      </c>
      <c r="R298" s="610" t="s">
        <v>172</v>
      </c>
      <c r="S298" s="618" t="s">
        <v>265</v>
      </c>
      <c r="T298" s="619" t="s">
        <v>29</v>
      </c>
      <c r="U298" s="120" t="s">
        <v>28</v>
      </c>
      <c r="V298" s="121">
        <v>6520.44</v>
      </c>
      <c r="W298" s="278" t="s">
        <v>178</v>
      </c>
      <c r="X298" s="254"/>
      <c r="Y298" s="127">
        <v>3180.7</v>
      </c>
      <c r="Z298" s="127">
        <v>3339.74</v>
      </c>
      <c r="AA298" s="171">
        <f t="shared" si="17"/>
        <v>3180.7</v>
      </c>
      <c r="AB298" s="171">
        <f t="shared" si="18"/>
        <v>3339.74</v>
      </c>
      <c r="AC298" s="171">
        <f t="shared" si="19"/>
        <v>6520.44</v>
      </c>
      <c r="AD298" s="171">
        <f t="shared" si="20"/>
        <v>6520.44</v>
      </c>
    </row>
    <row r="299" spans="2:30" ht="48.75" customHeight="1">
      <c r="B299" s="496"/>
      <c r="C299" s="764"/>
      <c r="D299" s="457"/>
      <c r="E299" s="457"/>
      <c r="F299" s="457"/>
      <c r="G299" s="457"/>
      <c r="H299" s="457"/>
      <c r="I299" s="457"/>
      <c r="J299" s="457"/>
      <c r="K299" s="457"/>
      <c r="L299" s="457"/>
      <c r="M299" s="457"/>
      <c r="O299" s="496"/>
      <c r="P299" s="523"/>
      <c r="Q299" s="608"/>
      <c r="R299" s="611"/>
      <c r="S299" s="611"/>
      <c r="T299" s="620"/>
      <c r="U299" s="122"/>
      <c r="V299" s="123"/>
      <c r="W299" s="279" t="s">
        <v>224</v>
      </c>
      <c r="X299" s="228"/>
      <c r="Y299" s="228">
        <v>21</v>
      </c>
      <c r="Z299" s="228">
        <v>21</v>
      </c>
      <c r="AA299" s="170">
        <f t="shared" si="17"/>
        <v>21</v>
      </c>
      <c r="AB299" s="170">
        <f t="shared" si="18"/>
        <v>21</v>
      </c>
      <c r="AC299" s="170">
        <f t="shared" si="19"/>
        <v>0</v>
      </c>
      <c r="AD299" s="170">
        <f t="shared" si="20"/>
        <v>42</v>
      </c>
    </row>
    <row r="300" spans="2:30" ht="30" customHeight="1">
      <c r="B300" s="496"/>
      <c r="C300" s="764"/>
      <c r="D300" s="457"/>
      <c r="E300" s="457"/>
      <c r="F300" s="457"/>
      <c r="G300" s="457"/>
      <c r="H300" s="457"/>
      <c r="I300" s="457"/>
      <c r="J300" s="457"/>
      <c r="K300" s="457"/>
      <c r="L300" s="457"/>
      <c r="M300" s="457"/>
      <c r="O300" s="496"/>
      <c r="P300" s="523"/>
      <c r="Q300" s="608"/>
      <c r="R300" s="611"/>
      <c r="S300" s="611"/>
      <c r="T300" s="620"/>
      <c r="U300" s="124" t="s">
        <v>116</v>
      </c>
      <c r="V300" s="123">
        <v>3180.7</v>
      </c>
      <c r="W300" s="279" t="s">
        <v>225</v>
      </c>
      <c r="X300" s="228"/>
      <c r="Y300" s="228">
        <v>151.46</v>
      </c>
      <c r="Z300" s="228">
        <v>159.04</v>
      </c>
      <c r="AA300" s="170">
        <f t="shared" si="17"/>
        <v>151.46</v>
      </c>
      <c r="AB300" s="170">
        <f t="shared" si="18"/>
        <v>159.04</v>
      </c>
      <c r="AC300" s="170">
        <f t="shared" si="19"/>
        <v>3180.7</v>
      </c>
      <c r="AD300" s="170">
        <f t="shared" si="20"/>
        <v>310.5</v>
      </c>
    </row>
    <row r="301" spans="2:30" ht="27.75" customHeight="1" thickBot="1">
      <c r="B301" s="496"/>
      <c r="C301" s="764"/>
      <c r="D301" s="457"/>
      <c r="E301" s="457"/>
      <c r="F301" s="457"/>
      <c r="G301" s="457"/>
      <c r="H301" s="457"/>
      <c r="I301" s="457"/>
      <c r="J301" s="457"/>
      <c r="K301" s="457"/>
      <c r="L301" s="457"/>
      <c r="M301" s="457"/>
      <c r="O301" s="496"/>
      <c r="P301" s="523"/>
      <c r="Q301" s="609"/>
      <c r="R301" s="612"/>
      <c r="S301" s="612"/>
      <c r="T301" s="621"/>
      <c r="U301" s="125" t="s">
        <v>117</v>
      </c>
      <c r="V301" s="126">
        <v>3339.74</v>
      </c>
      <c r="W301" s="280" t="s">
        <v>284</v>
      </c>
      <c r="X301" s="230"/>
      <c r="Y301" s="335">
        <v>1</v>
      </c>
      <c r="Z301" s="335">
        <v>1</v>
      </c>
      <c r="AA301" s="170">
        <f t="shared" si="17"/>
        <v>1</v>
      </c>
      <c r="AB301" s="170">
        <f t="shared" si="18"/>
        <v>1</v>
      </c>
      <c r="AC301" s="170">
        <f t="shared" si="19"/>
        <v>3339.74</v>
      </c>
      <c r="AD301" s="170">
        <f t="shared" si="20"/>
        <v>2</v>
      </c>
    </row>
    <row r="302" spans="2:30" ht="15.75" customHeight="1" thickTop="1">
      <c r="B302" s="496"/>
      <c r="C302" s="764"/>
      <c r="D302" s="465" t="s">
        <v>184</v>
      </c>
      <c r="E302" s="455" t="s">
        <v>30</v>
      </c>
      <c r="F302" s="460" t="s">
        <v>175</v>
      </c>
      <c r="G302" s="765" t="s">
        <v>29</v>
      </c>
      <c r="H302" s="38" t="s">
        <v>28</v>
      </c>
      <c r="I302" s="41">
        <v>558.5</v>
      </c>
      <c r="J302" s="68" t="s">
        <v>178</v>
      </c>
      <c r="K302" s="50">
        <v>176.2</v>
      </c>
      <c r="L302" s="50">
        <v>186.2</v>
      </c>
      <c r="M302" s="50">
        <v>196.1</v>
      </c>
      <c r="O302" s="496"/>
      <c r="P302" s="523"/>
      <c r="Q302" s="613" t="s">
        <v>184</v>
      </c>
      <c r="R302" s="424">
        <v>2020</v>
      </c>
      <c r="S302" s="460" t="s">
        <v>175</v>
      </c>
      <c r="T302" s="504" t="s">
        <v>29</v>
      </c>
      <c r="U302" s="38" t="s">
        <v>28</v>
      </c>
      <c r="V302" s="41">
        <v>176.2</v>
      </c>
      <c r="W302" s="237" t="s">
        <v>178</v>
      </c>
      <c r="X302" s="204">
        <v>176.2</v>
      </c>
      <c r="Y302" s="242"/>
      <c r="Z302" s="242"/>
      <c r="AA302" s="171">
        <f t="shared" si="17"/>
        <v>-186.2</v>
      </c>
      <c r="AB302" s="171">
        <f t="shared" si="18"/>
        <v>-196.1</v>
      </c>
      <c r="AC302" s="171">
        <f t="shared" si="19"/>
        <v>-382.3</v>
      </c>
      <c r="AD302" s="171">
        <f t="shared" si="20"/>
        <v>-382.29999999999995</v>
      </c>
    </row>
    <row r="303" spans="2:30" ht="15">
      <c r="B303" s="496"/>
      <c r="C303" s="764"/>
      <c r="D303" s="465"/>
      <c r="E303" s="455"/>
      <c r="F303" s="457"/>
      <c r="G303" s="766"/>
      <c r="H303" s="36" t="s">
        <v>115</v>
      </c>
      <c r="I303" s="42">
        <f>K302</f>
        <v>176.2</v>
      </c>
      <c r="J303" s="37" t="s">
        <v>157</v>
      </c>
      <c r="K303" s="32">
        <v>182</v>
      </c>
      <c r="L303" s="32">
        <v>182</v>
      </c>
      <c r="M303" s="32">
        <v>182</v>
      </c>
      <c r="O303" s="496"/>
      <c r="P303" s="523"/>
      <c r="Q303" s="613"/>
      <c r="R303" s="424"/>
      <c r="S303" s="457"/>
      <c r="T303" s="494"/>
      <c r="U303" s="36" t="s">
        <v>115</v>
      </c>
      <c r="V303" s="42">
        <f>X302</f>
        <v>176.2</v>
      </c>
      <c r="W303" s="243" t="s">
        <v>157</v>
      </c>
      <c r="X303" s="18">
        <v>182</v>
      </c>
      <c r="Y303" s="244"/>
      <c r="Z303" s="244"/>
      <c r="AA303" s="170">
        <f t="shared" si="17"/>
        <v>-182</v>
      </c>
      <c r="AB303" s="170">
        <f t="shared" si="18"/>
        <v>-182</v>
      </c>
      <c r="AC303" s="170">
        <f t="shared" si="19"/>
        <v>0</v>
      </c>
      <c r="AD303" s="170">
        <f t="shared" si="20"/>
        <v>-364</v>
      </c>
    </row>
    <row r="304" spans="2:30" ht="30">
      <c r="B304" s="496"/>
      <c r="C304" s="764"/>
      <c r="D304" s="465"/>
      <c r="E304" s="455"/>
      <c r="F304" s="457"/>
      <c r="G304" s="766"/>
      <c r="H304" s="43" t="s">
        <v>116</v>
      </c>
      <c r="I304" s="44">
        <v>186.2</v>
      </c>
      <c r="J304" s="37" t="s">
        <v>5</v>
      </c>
      <c r="K304" s="6">
        <v>968</v>
      </c>
      <c r="L304" s="6">
        <v>1023.2</v>
      </c>
      <c r="M304" s="6">
        <v>1077.4</v>
      </c>
      <c r="O304" s="496"/>
      <c r="P304" s="523"/>
      <c r="Q304" s="613"/>
      <c r="R304" s="424"/>
      <c r="S304" s="457"/>
      <c r="T304" s="494"/>
      <c r="U304" s="43" t="s">
        <v>116</v>
      </c>
      <c r="V304" s="44"/>
      <c r="W304" s="243" t="s">
        <v>5</v>
      </c>
      <c r="X304" s="18">
        <v>968</v>
      </c>
      <c r="Y304" s="244"/>
      <c r="Z304" s="244"/>
      <c r="AA304" s="170">
        <f t="shared" si="17"/>
        <v>-1023.2</v>
      </c>
      <c r="AB304" s="170">
        <f t="shared" si="18"/>
        <v>-1077.4</v>
      </c>
      <c r="AC304" s="170">
        <f t="shared" si="19"/>
        <v>-186.2</v>
      </c>
      <c r="AD304" s="170">
        <f t="shared" si="20"/>
        <v>-2100.6000000000004</v>
      </c>
    </row>
    <row r="305" spans="2:30" ht="45.75" thickBot="1">
      <c r="B305" s="496"/>
      <c r="C305" s="764"/>
      <c r="D305" s="466"/>
      <c r="E305" s="456"/>
      <c r="F305" s="492"/>
      <c r="G305" s="775"/>
      <c r="H305" s="39" t="s">
        <v>117</v>
      </c>
      <c r="I305" s="45">
        <v>196.1</v>
      </c>
      <c r="J305" s="40" t="s">
        <v>6</v>
      </c>
      <c r="K305" s="31">
        <v>1</v>
      </c>
      <c r="L305" s="31">
        <v>1</v>
      </c>
      <c r="M305" s="31">
        <v>1</v>
      </c>
      <c r="O305" s="496"/>
      <c r="P305" s="523"/>
      <c r="Q305" s="614"/>
      <c r="R305" s="447"/>
      <c r="S305" s="492"/>
      <c r="T305" s="495"/>
      <c r="U305" s="39" t="s">
        <v>117</v>
      </c>
      <c r="V305" s="45"/>
      <c r="W305" s="245" t="s">
        <v>6</v>
      </c>
      <c r="X305" s="336">
        <v>1</v>
      </c>
      <c r="Y305" s="246"/>
      <c r="Z305" s="246"/>
      <c r="AA305" s="170">
        <f t="shared" si="17"/>
        <v>-1</v>
      </c>
      <c r="AB305" s="170">
        <f t="shared" si="18"/>
        <v>-1</v>
      </c>
      <c r="AC305" s="170">
        <f t="shared" si="19"/>
        <v>-196.1</v>
      </c>
      <c r="AD305" s="170">
        <f t="shared" si="20"/>
        <v>-2</v>
      </c>
    </row>
    <row r="306" spans="2:30" ht="16.5" thickBot="1" thickTop="1">
      <c r="B306" s="496"/>
      <c r="C306" s="764"/>
      <c r="D306" s="776"/>
      <c r="E306" s="777"/>
      <c r="F306" s="777"/>
      <c r="G306" s="777"/>
      <c r="H306" s="777"/>
      <c r="I306" s="777"/>
      <c r="J306" s="777"/>
      <c r="K306" s="777"/>
      <c r="L306" s="777"/>
      <c r="M306" s="778"/>
      <c r="O306" s="496"/>
      <c r="P306" s="523"/>
      <c r="Q306" s="469" t="s">
        <v>244</v>
      </c>
      <c r="R306" s="470"/>
      <c r="S306" s="470"/>
      <c r="T306" s="470"/>
      <c r="U306" s="470"/>
      <c r="V306" s="470"/>
      <c r="W306" s="470"/>
      <c r="X306" s="470"/>
      <c r="Y306" s="470"/>
      <c r="Z306" s="471"/>
      <c r="AA306" s="170">
        <f t="shared" si="17"/>
        <v>0</v>
      </c>
      <c r="AB306" s="170">
        <f t="shared" si="18"/>
        <v>0</v>
      </c>
      <c r="AC306" s="170">
        <f t="shared" si="19"/>
        <v>0</v>
      </c>
      <c r="AD306" s="170">
        <f t="shared" si="20"/>
        <v>0</v>
      </c>
    </row>
    <row r="307" spans="2:30" ht="15.75" customHeight="1" thickTop="1">
      <c r="B307" s="496"/>
      <c r="C307" s="764"/>
      <c r="D307" s="577" t="s">
        <v>220</v>
      </c>
      <c r="E307" s="490" t="s">
        <v>30</v>
      </c>
      <c r="F307" s="491" t="s">
        <v>175</v>
      </c>
      <c r="G307" s="774" t="s">
        <v>29</v>
      </c>
      <c r="H307" s="73" t="s">
        <v>28</v>
      </c>
      <c r="I307" s="81">
        <v>105859.4</v>
      </c>
      <c r="J307" s="77" t="s">
        <v>178</v>
      </c>
      <c r="K307" s="75">
        <v>33393.9</v>
      </c>
      <c r="L307" s="75">
        <v>35297.4</v>
      </c>
      <c r="M307" s="75">
        <v>37168.1</v>
      </c>
      <c r="O307" s="496"/>
      <c r="P307" s="523"/>
      <c r="Q307" s="577" t="s">
        <v>245</v>
      </c>
      <c r="R307" s="502">
        <v>2020</v>
      </c>
      <c r="S307" s="491" t="s">
        <v>175</v>
      </c>
      <c r="T307" s="493" t="s">
        <v>29</v>
      </c>
      <c r="U307" s="73" t="s">
        <v>28</v>
      </c>
      <c r="V307" s="81">
        <v>33393.9</v>
      </c>
      <c r="W307" s="231" t="s">
        <v>178</v>
      </c>
      <c r="X307" s="145">
        <v>33393.9</v>
      </c>
      <c r="Y307" s="145"/>
      <c r="Z307" s="145"/>
      <c r="AA307" s="171">
        <f t="shared" si="17"/>
        <v>-35297.4</v>
      </c>
      <c r="AB307" s="171">
        <f t="shared" si="18"/>
        <v>-37168.1</v>
      </c>
      <c r="AC307" s="171">
        <f t="shared" si="19"/>
        <v>-72465.5</v>
      </c>
      <c r="AD307" s="171">
        <f t="shared" si="20"/>
        <v>-72465.5</v>
      </c>
    </row>
    <row r="308" spans="2:30" ht="30">
      <c r="B308" s="496"/>
      <c r="C308" s="764"/>
      <c r="D308" s="465"/>
      <c r="E308" s="455"/>
      <c r="F308" s="457"/>
      <c r="G308" s="766"/>
      <c r="H308" s="36" t="s">
        <v>115</v>
      </c>
      <c r="I308" s="42">
        <f>K307</f>
        <v>33393.9</v>
      </c>
      <c r="J308" s="37" t="s">
        <v>4</v>
      </c>
      <c r="K308" s="32">
        <v>11</v>
      </c>
      <c r="L308" s="32">
        <v>11</v>
      </c>
      <c r="M308" s="32">
        <v>11</v>
      </c>
      <c r="O308" s="496"/>
      <c r="P308" s="523"/>
      <c r="Q308" s="465"/>
      <c r="R308" s="503"/>
      <c r="S308" s="457"/>
      <c r="T308" s="494"/>
      <c r="U308" s="36" t="s">
        <v>115</v>
      </c>
      <c r="V308" s="42">
        <f>X307</f>
        <v>33393.9</v>
      </c>
      <c r="W308" s="243" t="s">
        <v>4</v>
      </c>
      <c r="X308" s="18">
        <v>11</v>
      </c>
      <c r="Y308" s="18"/>
      <c r="Z308" s="18"/>
      <c r="AA308" s="170">
        <f t="shared" si="17"/>
        <v>-11</v>
      </c>
      <c r="AB308" s="170">
        <f t="shared" si="18"/>
        <v>-11</v>
      </c>
      <c r="AC308" s="170">
        <f t="shared" si="19"/>
        <v>0</v>
      </c>
      <c r="AD308" s="170">
        <f t="shared" si="20"/>
        <v>-22</v>
      </c>
    </row>
    <row r="309" spans="2:30" ht="45">
      <c r="B309" s="496"/>
      <c r="C309" s="764"/>
      <c r="D309" s="465"/>
      <c r="E309" s="455"/>
      <c r="F309" s="457"/>
      <c r="G309" s="766"/>
      <c r="H309" s="43" t="s">
        <v>116</v>
      </c>
      <c r="I309" s="44">
        <v>35297.4</v>
      </c>
      <c r="J309" s="37" t="s">
        <v>165</v>
      </c>
      <c r="K309" s="6">
        <v>3035.8</v>
      </c>
      <c r="L309" s="46">
        <v>3208.9</v>
      </c>
      <c r="M309" s="46">
        <v>3378.9</v>
      </c>
      <c r="O309" s="496"/>
      <c r="P309" s="523"/>
      <c r="Q309" s="465"/>
      <c r="R309" s="503"/>
      <c r="S309" s="457"/>
      <c r="T309" s="494"/>
      <c r="U309" s="43"/>
      <c r="V309" s="44"/>
      <c r="W309" s="243" t="s">
        <v>165</v>
      </c>
      <c r="X309" s="18">
        <v>3035.8</v>
      </c>
      <c r="Y309" s="18"/>
      <c r="Z309" s="18"/>
      <c r="AA309" s="170">
        <f t="shared" si="17"/>
        <v>-3208.9</v>
      </c>
      <c r="AB309" s="170">
        <f t="shared" si="18"/>
        <v>-3378.9</v>
      </c>
      <c r="AC309" s="170">
        <f t="shared" si="19"/>
        <v>-35297.4</v>
      </c>
      <c r="AD309" s="170">
        <f t="shared" si="20"/>
        <v>-6587.8</v>
      </c>
    </row>
    <row r="310" spans="2:30" ht="45.75" thickBot="1">
      <c r="B310" s="496"/>
      <c r="C310" s="764"/>
      <c r="D310" s="466"/>
      <c r="E310" s="456"/>
      <c r="F310" s="492"/>
      <c r="G310" s="775"/>
      <c r="H310" s="39" t="s">
        <v>117</v>
      </c>
      <c r="I310" s="45">
        <v>37168.1</v>
      </c>
      <c r="J310" s="40" t="s">
        <v>166</v>
      </c>
      <c r="K310" s="31">
        <v>1</v>
      </c>
      <c r="L310" s="31">
        <v>1</v>
      </c>
      <c r="M310" s="31">
        <v>1</v>
      </c>
      <c r="O310" s="496"/>
      <c r="P310" s="523"/>
      <c r="Q310" s="466"/>
      <c r="R310" s="600"/>
      <c r="S310" s="492"/>
      <c r="T310" s="495"/>
      <c r="U310" s="39"/>
      <c r="V310" s="45"/>
      <c r="W310" s="245" t="s">
        <v>166</v>
      </c>
      <c r="X310" s="336">
        <v>1</v>
      </c>
      <c r="Y310" s="207"/>
      <c r="Z310" s="207"/>
      <c r="AA310" s="170">
        <f t="shared" si="17"/>
        <v>-1</v>
      </c>
      <c r="AB310" s="170">
        <f t="shared" si="18"/>
        <v>-1</v>
      </c>
      <c r="AC310" s="170">
        <f t="shared" si="19"/>
        <v>-37168.1</v>
      </c>
      <c r="AD310" s="170">
        <f t="shared" si="20"/>
        <v>-2</v>
      </c>
    </row>
    <row r="311" spans="2:30" ht="16.5" customHeight="1" thickTop="1">
      <c r="B311" s="496"/>
      <c r="C311" s="764"/>
      <c r="D311" s="465"/>
      <c r="E311" s="455"/>
      <c r="F311" s="491"/>
      <c r="G311" s="774"/>
      <c r="H311" s="73"/>
      <c r="I311" s="81"/>
      <c r="J311" s="77"/>
      <c r="K311" s="75"/>
      <c r="L311" s="75"/>
      <c r="M311" s="75"/>
      <c r="O311" s="496"/>
      <c r="P311" s="523"/>
      <c r="Q311" s="500" t="s">
        <v>246</v>
      </c>
      <c r="R311" s="502" t="s">
        <v>172</v>
      </c>
      <c r="S311" s="601" t="s">
        <v>175</v>
      </c>
      <c r="T311" s="604" t="s">
        <v>29</v>
      </c>
      <c r="U311" s="155" t="s">
        <v>28</v>
      </c>
      <c r="V311" s="156">
        <v>72465.5</v>
      </c>
      <c r="W311" s="281" t="s">
        <v>178</v>
      </c>
      <c r="X311" s="255"/>
      <c r="Y311" s="255">
        <v>35297.4</v>
      </c>
      <c r="Z311" s="255">
        <v>37168.1</v>
      </c>
      <c r="AA311" s="171">
        <f t="shared" si="17"/>
        <v>35297.4</v>
      </c>
      <c r="AB311" s="171">
        <f t="shared" si="18"/>
        <v>37168.1</v>
      </c>
      <c r="AC311" s="171">
        <f t="shared" si="19"/>
        <v>72465.5</v>
      </c>
      <c r="AD311" s="171">
        <f t="shared" si="20"/>
        <v>72465.5</v>
      </c>
    </row>
    <row r="312" spans="2:30" ht="45.75" customHeight="1">
      <c r="B312" s="496"/>
      <c r="C312" s="764"/>
      <c r="D312" s="465"/>
      <c r="E312" s="455"/>
      <c r="F312" s="457"/>
      <c r="G312" s="766"/>
      <c r="H312" s="36"/>
      <c r="I312" s="42"/>
      <c r="J312" s="37"/>
      <c r="K312" s="32"/>
      <c r="L312" s="32"/>
      <c r="M312" s="32"/>
      <c r="O312" s="496"/>
      <c r="P312" s="523"/>
      <c r="Q312" s="501"/>
      <c r="R312" s="503"/>
      <c r="S312" s="602"/>
      <c r="T312" s="605"/>
      <c r="U312" s="148"/>
      <c r="V312" s="147"/>
      <c r="W312" s="282" t="s">
        <v>283</v>
      </c>
      <c r="X312" s="113"/>
      <c r="Y312" s="248">
        <v>221</v>
      </c>
      <c r="Z312" s="248">
        <v>221</v>
      </c>
      <c r="AA312" s="170">
        <f t="shared" si="17"/>
        <v>221</v>
      </c>
      <c r="AB312" s="170">
        <f t="shared" si="18"/>
        <v>221</v>
      </c>
      <c r="AC312" s="170">
        <f t="shared" si="19"/>
        <v>0</v>
      </c>
      <c r="AD312" s="170">
        <f t="shared" si="20"/>
        <v>442</v>
      </c>
    </row>
    <row r="313" spans="2:30" ht="47.25" customHeight="1">
      <c r="B313" s="496"/>
      <c r="C313" s="764"/>
      <c r="D313" s="465"/>
      <c r="E313" s="455"/>
      <c r="F313" s="457"/>
      <c r="G313" s="766"/>
      <c r="H313" s="43"/>
      <c r="I313" s="44"/>
      <c r="J313" s="37"/>
      <c r="K313" s="6"/>
      <c r="L313" s="6"/>
      <c r="M313" s="6"/>
      <c r="O313" s="496"/>
      <c r="P313" s="523"/>
      <c r="Q313" s="501"/>
      <c r="R313" s="503"/>
      <c r="S313" s="602"/>
      <c r="T313" s="605"/>
      <c r="U313" s="157" t="s">
        <v>116</v>
      </c>
      <c r="V313" s="158">
        <v>35297.4</v>
      </c>
      <c r="W313" s="282" t="s">
        <v>227</v>
      </c>
      <c r="X313" s="113"/>
      <c r="Y313" s="248">
        <v>159.72</v>
      </c>
      <c r="Z313" s="248">
        <v>168.18</v>
      </c>
      <c r="AA313" s="170">
        <f t="shared" si="17"/>
        <v>159.72</v>
      </c>
      <c r="AB313" s="170">
        <f t="shared" si="18"/>
        <v>168.18</v>
      </c>
      <c r="AC313" s="170">
        <f t="shared" si="19"/>
        <v>35297.4</v>
      </c>
      <c r="AD313" s="170">
        <f t="shared" si="20"/>
        <v>327.9</v>
      </c>
    </row>
    <row r="314" spans="2:30" ht="61.5" customHeight="1" thickBot="1">
      <c r="B314" s="496"/>
      <c r="C314" s="764"/>
      <c r="D314" s="465"/>
      <c r="E314" s="455"/>
      <c r="F314" s="454"/>
      <c r="G314" s="767"/>
      <c r="H314" s="36"/>
      <c r="I314" s="42"/>
      <c r="J314" s="118"/>
      <c r="K314" s="48"/>
      <c r="L314" s="48"/>
      <c r="M314" s="48"/>
      <c r="O314" s="496"/>
      <c r="P314" s="523"/>
      <c r="Q314" s="599"/>
      <c r="R314" s="600"/>
      <c r="S314" s="603"/>
      <c r="T314" s="606"/>
      <c r="U314" s="159" t="s">
        <v>117</v>
      </c>
      <c r="V314" s="160">
        <v>37168.1</v>
      </c>
      <c r="W314" s="283" t="s">
        <v>166</v>
      </c>
      <c r="X314" s="241"/>
      <c r="Y314" s="339">
        <v>1</v>
      </c>
      <c r="Z314" s="339">
        <v>1</v>
      </c>
      <c r="AA314" s="170">
        <f t="shared" si="17"/>
        <v>1</v>
      </c>
      <c r="AB314" s="170">
        <f t="shared" si="18"/>
        <v>1</v>
      </c>
      <c r="AC314" s="170">
        <f t="shared" si="19"/>
        <v>37168.1</v>
      </c>
      <c r="AD314" s="170">
        <f t="shared" si="20"/>
        <v>2</v>
      </c>
    </row>
    <row r="315" spans="2:30" ht="18" customHeight="1" thickTop="1">
      <c r="B315" s="496"/>
      <c r="C315" s="764"/>
      <c r="D315" s="481"/>
      <c r="E315" s="482"/>
      <c r="F315" s="482"/>
      <c r="G315" s="482"/>
      <c r="H315" s="482"/>
      <c r="I315" s="482"/>
      <c r="J315" s="482"/>
      <c r="K315" s="482"/>
      <c r="L315" s="482"/>
      <c r="M315" s="483"/>
      <c r="O315" s="496"/>
      <c r="P315" s="523"/>
      <c r="Q315" s="484" t="s">
        <v>247</v>
      </c>
      <c r="R315" s="485"/>
      <c r="S315" s="485"/>
      <c r="T315" s="485"/>
      <c r="U315" s="485"/>
      <c r="V315" s="485"/>
      <c r="W315" s="485"/>
      <c r="X315" s="485"/>
      <c r="Y315" s="485"/>
      <c r="Z315" s="486"/>
      <c r="AA315" s="170">
        <f t="shared" si="17"/>
        <v>0</v>
      </c>
      <c r="AB315" s="170">
        <f t="shared" si="18"/>
        <v>0</v>
      </c>
      <c r="AC315" s="170">
        <f t="shared" si="19"/>
        <v>0</v>
      </c>
      <c r="AD315" s="170">
        <f t="shared" si="20"/>
        <v>0</v>
      </c>
    </row>
    <row r="316" spans="2:30" ht="16.5" customHeight="1">
      <c r="B316" s="496"/>
      <c r="C316" s="764"/>
      <c r="D316" s="488" t="s">
        <v>185</v>
      </c>
      <c r="E316" s="460" t="s">
        <v>30</v>
      </c>
      <c r="F316" s="460" t="s">
        <v>175</v>
      </c>
      <c r="G316" s="765" t="s">
        <v>29</v>
      </c>
      <c r="H316" s="38" t="s">
        <v>28</v>
      </c>
      <c r="I316" s="41">
        <v>5129.6</v>
      </c>
      <c r="J316" s="80" t="s">
        <v>178</v>
      </c>
      <c r="K316" s="50">
        <v>1399</v>
      </c>
      <c r="L316" s="50">
        <v>1865.3</v>
      </c>
      <c r="M316" s="50">
        <v>1865.3</v>
      </c>
      <c r="O316" s="496"/>
      <c r="P316" s="523"/>
      <c r="Q316" s="488" t="s">
        <v>248</v>
      </c>
      <c r="R316" s="460">
        <v>2020</v>
      </c>
      <c r="S316" s="460" t="s">
        <v>175</v>
      </c>
      <c r="T316" s="504" t="s">
        <v>29</v>
      </c>
      <c r="U316" s="38" t="s">
        <v>28</v>
      </c>
      <c r="V316" s="41">
        <v>1399</v>
      </c>
      <c r="W316" s="277" t="s">
        <v>178</v>
      </c>
      <c r="X316" s="204">
        <v>1399</v>
      </c>
      <c r="Y316" s="204"/>
      <c r="Z316" s="204"/>
      <c r="AA316" s="171">
        <f t="shared" si="17"/>
        <v>-1865.3</v>
      </c>
      <c r="AB316" s="171">
        <f t="shared" si="18"/>
        <v>-1865.3</v>
      </c>
      <c r="AC316" s="171">
        <f t="shared" si="19"/>
        <v>-3730.6000000000004</v>
      </c>
      <c r="AD316" s="171">
        <f t="shared" si="20"/>
        <v>-3730.6</v>
      </c>
    </row>
    <row r="317" spans="2:30" ht="31.5" customHeight="1">
      <c r="B317" s="496"/>
      <c r="C317" s="764"/>
      <c r="D317" s="488"/>
      <c r="E317" s="457"/>
      <c r="F317" s="457"/>
      <c r="G317" s="766"/>
      <c r="H317" s="36" t="s">
        <v>115</v>
      </c>
      <c r="I317" s="42">
        <f>K316</f>
        <v>1399</v>
      </c>
      <c r="J317" s="37" t="s">
        <v>167</v>
      </c>
      <c r="K317" s="32">
        <v>8700</v>
      </c>
      <c r="L317" s="32">
        <v>11415</v>
      </c>
      <c r="M317" s="32">
        <v>11415</v>
      </c>
      <c r="O317" s="496"/>
      <c r="P317" s="523"/>
      <c r="Q317" s="488"/>
      <c r="R317" s="457"/>
      <c r="S317" s="457"/>
      <c r="T317" s="494"/>
      <c r="U317" s="36" t="s">
        <v>115</v>
      </c>
      <c r="V317" s="42">
        <f>X316</f>
        <v>1399</v>
      </c>
      <c r="W317" s="243" t="s">
        <v>167</v>
      </c>
      <c r="X317" s="18">
        <v>8700</v>
      </c>
      <c r="Y317" s="18"/>
      <c r="Z317" s="18"/>
      <c r="AA317" s="170">
        <f t="shared" si="17"/>
        <v>-11415</v>
      </c>
      <c r="AB317" s="170">
        <f t="shared" si="18"/>
        <v>-11415</v>
      </c>
      <c r="AC317" s="170">
        <f t="shared" si="19"/>
        <v>0</v>
      </c>
      <c r="AD317" s="170">
        <f t="shared" si="20"/>
        <v>-22830</v>
      </c>
    </row>
    <row r="318" spans="2:30" ht="31.5" customHeight="1">
      <c r="B318" s="496"/>
      <c r="C318" s="764"/>
      <c r="D318" s="488"/>
      <c r="E318" s="457"/>
      <c r="F318" s="457"/>
      <c r="G318" s="766"/>
      <c r="H318" s="43" t="s">
        <v>116</v>
      </c>
      <c r="I318" s="44">
        <v>1865.3</v>
      </c>
      <c r="J318" s="37" t="s">
        <v>168</v>
      </c>
      <c r="K318" s="32">
        <v>235</v>
      </c>
      <c r="L318" s="32">
        <v>320</v>
      </c>
      <c r="M318" s="32">
        <v>320</v>
      </c>
      <c r="O318" s="496"/>
      <c r="P318" s="523"/>
      <c r="Q318" s="488"/>
      <c r="R318" s="457"/>
      <c r="S318" s="457"/>
      <c r="T318" s="494"/>
      <c r="U318" s="43"/>
      <c r="V318" s="44"/>
      <c r="W318" s="243" t="s">
        <v>168</v>
      </c>
      <c r="X318" s="18">
        <v>235</v>
      </c>
      <c r="Y318" s="18"/>
      <c r="Z318" s="18"/>
      <c r="AA318" s="170">
        <f t="shared" si="17"/>
        <v>-320</v>
      </c>
      <c r="AB318" s="170">
        <f t="shared" si="18"/>
        <v>-320</v>
      </c>
      <c r="AC318" s="170">
        <f t="shared" si="19"/>
        <v>-1865.3</v>
      </c>
      <c r="AD318" s="170">
        <f t="shared" si="20"/>
        <v>-640</v>
      </c>
    </row>
    <row r="319" spans="2:30" ht="46.5" customHeight="1">
      <c r="B319" s="496"/>
      <c r="C319" s="764"/>
      <c r="D319" s="488"/>
      <c r="E319" s="457"/>
      <c r="F319" s="457"/>
      <c r="G319" s="766"/>
      <c r="H319" s="43" t="s">
        <v>117</v>
      </c>
      <c r="I319" s="44">
        <v>1865.3</v>
      </c>
      <c r="J319" s="37" t="s">
        <v>169</v>
      </c>
      <c r="K319" s="6">
        <v>0.16</v>
      </c>
      <c r="L319" s="6">
        <v>0.16</v>
      </c>
      <c r="M319" s="6">
        <v>0.16</v>
      </c>
      <c r="O319" s="496"/>
      <c r="P319" s="523"/>
      <c r="Q319" s="488"/>
      <c r="R319" s="457"/>
      <c r="S319" s="457"/>
      <c r="T319" s="494"/>
      <c r="U319" s="43"/>
      <c r="V319" s="44"/>
      <c r="W319" s="243" t="s">
        <v>169</v>
      </c>
      <c r="X319" s="18">
        <v>0.16</v>
      </c>
      <c r="Y319" s="18"/>
      <c r="Z319" s="18"/>
      <c r="AA319" s="170">
        <f t="shared" si="17"/>
        <v>-0.16</v>
      </c>
      <c r="AB319" s="170">
        <f t="shared" si="18"/>
        <v>-0.16</v>
      </c>
      <c r="AC319" s="170">
        <f t="shared" si="19"/>
        <v>-1865.3</v>
      </c>
      <c r="AD319" s="170">
        <f t="shared" si="20"/>
        <v>-0.32</v>
      </c>
    </row>
    <row r="320" spans="2:30" ht="61.5" customHeight="1" thickBot="1">
      <c r="B320" s="496"/>
      <c r="C320" s="764"/>
      <c r="D320" s="488"/>
      <c r="E320" s="454"/>
      <c r="F320" s="454"/>
      <c r="G320" s="767"/>
      <c r="H320" s="161"/>
      <c r="I320" s="162"/>
      <c r="J320" s="118" t="s">
        <v>7</v>
      </c>
      <c r="K320" s="48">
        <v>1</v>
      </c>
      <c r="L320" s="48">
        <v>1</v>
      </c>
      <c r="M320" s="48">
        <v>1</v>
      </c>
      <c r="O320" s="496"/>
      <c r="P320" s="523"/>
      <c r="Q320" s="489"/>
      <c r="R320" s="492"/>
      <c r="S320" s="492"/>
      <c r="T320" s="495"/>
      <c r="U320" s="78"/>
      <c r="V320" s="79"/>
      <c r="W320" s="245" t="s">
        <v>7</v>
      </c>
      <c r="X320" s="336">
        <v>1</v>
      </c>
      <c r="Y320" s="207"/>
      <c r="Z320" s="207"/>
      <c r="AA320" s="170">
        <f t="shared" si="17"/>
        <v>-1</v>
      </c>
      <c r="AB320" s="170">
        <f t="shared" si="18"/>
        <v>-1</v>
      </c>
      <c r="AC320" s="170">
        <f t="shared" si="19"/>
        <v>0</v>
      </c>
      <c r="AD320" s="170">
        <f t="shared" si="20"/>
        <v>-2</v>
      </c>
    </row>
    <row r="321" spans="2:30" s="69" customFormat="1" ht="21.75" customHeight="1" thickTop="1">
      <c r="B321" s="496"/>
      <c r="C321" s="764"/>
      <c r="D321" s="692"/>
      <c r="E321" s="693"/>
      <c r="F321" s="693"/>
      <c r="G321" s="693"/>
      <c r="H321" s="693"/>
      <c r="I321" s="693"/>
      <c r="J321" s="693"/>
      <c r="K321" s="693"/>
      <c r="L321" s="693"/>
      <c r="M321" s="694"/>
      <c r="O321" s="496"/>
      <c r="P321" s="523"/>
      <c r="Q321" s="487" t="s">
        <v>251</v>
      </c>
      <c r="R321" s="490" t="s">
        <v>172</v>
      </c>
      <c r="S321" s="491" t="s">
        <v>175</v>
      </c>
      <c r="T321" s="493" t="s">
        <v>29</v>
      </c>
      <c r="U321" s="73" t="s">
        <v>28</v>
      </c>
      <c r="V321" s="81">
        <v>3823.87</v>
      </c>
      <c r="W321" s="284" t="s">
        <v>178</v>
      </c>
      <c r="X321" s="145"/>
      <c r="Y321" s="145">
        <v>1865.3</v>
      </c>
      <c r="Z321" s="249">
        <v>1958.57</v>
      </c>
      <c r="AA321" s="171">
        <f t="shared" si="17"/>
        <v>1865.3</v>
      </c>
      <c r="AB321" s="171">
        <f t="shared" si="18"/>
        <v>1958.57</v>
      </c>
      <c r="AC321" s="171">
        <f t="shared" si="19"/>
        <v>3823.87</v>
      </c>
      <c r="AD321" s="171">
        <f t="shared" si="20"/>
        <v>3823.87</v>
      </c>
    </row>
    <row r="322" spans="2:30" s="69" customFormat="1" ht="34.5" customHeight="1">
      <c r="B322" s="496"/>
      <c r="C322" s="764"/>
      <c r="D322" s="475"/>
      <c r="E322" s="476"/>
      <c r="F322" s="476"/>
      <c r="G322" s="476"/>
      <c r="H322" s="476"/>
      <c r="I322" s="476"/>
      <c r="J322" s="476"/>
      <c r="K322" s="476"/>
      <c r="L322" s="476"/>
      <c r="M322" s="477"/>
      <c r="O322" s="496"/>
      <c r="P322" s="523"/>
      <c r="Q322" s="488"/>
      <c r="R322" s="455"/>
      <c r="S322" s="457"/>
      <c r="T322" s="494"/>
      <c r="U322" s="36"/>
      <c r="V322" s="42"/>
      <c r="W322" s="285" t="s">
        <v>249</v>
      </c>
      <c r="X322" s="18"/>
      <c r="Y322" s="18">
        <v>11415</v>
      </c>
      <c r="Z322" s="18">
        <v>11415</v>
      </c>
      <c r="AA322" s="170">
        <f t="shared" si="17"/>
        <v>11415</v>
      </c>
      <c r="AB322" s="170">
        <f t="shared" si="18"/>
        <v>11415</v>
      </c>
      <c r="AC322" s="170">
        <f t="shared" si="19"/>
        <v>0</v>
      </c>
      <c r="AD322" s="170">
        <f t="shared" si="20"/>
        <v>22830</v>
      </c>
    </row>
    <row r="323" spans="2:30" s="69" customFormat="1" ht="30" customHeight="1">
      <c r="B323" s="496"/>
      <c r="C323" s="764"/>
      <c r="D323" s="475"/>
      <c r="E323" s="476"/>
      <c r="F323" s="476"/>
      <c r="G323" s="476"/>
      <c r="H323" s="476"/>
      <c r="I323" s="476"/>
      <c r="J323" s="476"/>
      <c r="K323" s="476"/>
      <c r="L323" s="476"/>
      <c r="M323" s="477"/>
      <c r="O323" s="496"/>
      <c r="P323" s="523"/>
      <c r="Q323" s="488"/>
      <c r="R323" s="455"/>
      <c r="S323" s="457"/>
      <c r="T323" s="494"/>
      <c r="U323" s="157" t="s">
        <v>116</v>
      </c>
      <c r="V323" s="158">
        <v>1865.3</v>
      </c>
      <c r="W323" s="243" t="s">
        <v>250</v>
      </c>
      <c r="X323" s="18"/>
      <c r="Y323" s="18">
        <v>0.16</v>
      </c>
      <c r="Z323" s="248">
        <v>0.17</v>
      </c>
      <c r="AA323" s="170">
        <f t="shared" si="17"/>
        <v>0.16</v>
      </c>
      <c r="AB323" s="170">
        <f t="shared" si="18"/>
        <v>0.17</v>
      </c>
      <c r="AC323" s="170">
        <f t="shared" si="19"/>
        <v>1865.3</v>
      </c>
      <c r="AD323" s="170">
        <f t="shared" si="20"/>
        <v>0.33</v>
      </c>
    </row>
    <row r="324" spans="2:30" s="69" customFormat="1" ht="57.75" customHeight="1" thickBot="1">
      <c r="B324" s="496"/>
      <c r="C324" s="764"/>
      <c r="D324" s="478"/>
      <c r="E324" s="479"/>
      <c r="F324" s="479"/>
      <c r="G324" s="479"/>
      <c r="H324" s="479"/>
      <c r="I324" s="479"/>
      <c r="J324" s="479"/>
      <c r="K324" s="479"/>
      <c r="L324" s="479"/>
      <c r="M324" s="480"/>
      <c r="O324" s="496"/>
      <c r="P324" s="523"/>
      <c r="Q324" s="489"/>
      <c r="R324" s="456"/>
      <c r="S324" s="492"/>
      <c r="T324" s="495"/>
      <c r="U324" s="159" t="s">
        <v>117</v>
      </c>
      <c r="V324" s="160">
        <v>1958.57</v>
      </c>
      <c r="W324" s="245" t="s">
        <v>7</v>
      </c>
      <c r="X324" s="207"/>
      <c r="Y324" s="336">
        <v>1</v>
      </c>
      <c r="Z324" s="336">
        <v>1</v>
      </c>
      <c r="AA324" s="170">
        <f t="shared" si="17"/>
        <v>1</v>
      </c>
      <c r="AB324" s="170">
        <f t="shared" si="18"/>
        <v>1</v>
      </c>
      <c r="AC324" s="170">
        <f t="shared" si="19"/>
        <v>1958.57</v>
      </c>
      <c r="AD324" s="170">
        <f t="shared" si="20"/>
        <v>2</v>
      </c>
    </row>
    <row r="325" spans="2:30" ht="18" customHeight="1" thickTop="1">
      <c r="B325" s="496"/>
      <c r="C325" s="764"/>
      <c r="D325" s="497"/>
      <c r="E325" s="498"/>
      <c r="F325" s="498"/>
      <c r="G325" s="498"/>
      <c r="H325" s="498"/>
      <c r="I325" s="498"/>
      <c r="J325" s="498"/>
      <c r="K325" s="498"/>
      <c r="L325" s="498"/>
      <c r="M325" s="499"/>
      <c r="O325" s="496"/>
      <c r="P325" s="523"/>
      <c r="Q325" s="469" t="s">
        <v>238</v>
      </c>
      <c r="R325" s="470"/>
      <c r="S325" s="470"/>
      <c r="T325" s="470"/>
      <c r="U325" s="470"/>
      <c r="V325" s="470"/>
      <c r="W325" s="470"/>
      <c r="X325" s="470"/>
      <c r="Y325" s="470"/>
      <c r="Z325" s="471"/>
      <c r="AA325" s="170">
        <f t="shared" si="17"/>
        <v>0</v>
      </c>
      <c r="AB325" s="170">
        <f t="shared" si="18"/>
        <v>0</v>
      </c>
      <c r="AC325" s="170">
        <f t="shared" si="19"/>
        <v>0</v>
      </c>
      <c r="AD325" s="170">
        <f t="shared" si="20"/>
        <v>0</v>
      </c>
    </row>
    <row r="326" spans="2:30" ht="16.5" customHeight="1">
      <c r="B326" s="496"/>
      <c r="C326" s="764"/>
      <c r="D326" s="464" t="s">
        <v>186</v>
      </c>
      <c r="E326" s="454" t="s">
        <v>30</v>
      </c>
      <c r="F326" s="457" t="s">
        <v>176</v>
      </c>
      <c r="G326" s="766" t="s">
        <v>29</v>
      </c>
      <c r="H326" s="7" t="s">
        <v>28</v>
      </c>
      <c r="I326" s="9">
        <v>10547.5</v>
      </c>
      <c r="J326" s="59" t="s">
        <v>178</v>
      </c>
      <c r="K326" s="51">
        <v>2712.9</v>
      </c>
      <c r="L326" s="51">
        <v>3817.2</v>
      </c>
      <c r="M326" s="51">
        <v>4017.4</v>
      </c>
      <c r="O326" s="496"/>
      <c r="P326" s="523"/>
      <c r="Q326" s="465" t="s">
        <v>239</v>
      </c>
      <c r="R326" s="455">
        <v>2020</v>
      </c>
      <c r="S326" s="460" t="s">
        <v>176</v>
      </c>
      <c r="T326" s="504" t="s">
        <v>29</v>
      </c>
      <c r="U326" s="19" t="s">
        <v>28</v>
      </c>
      <c r="V326" s="16">
        <v>2712.9</v>
      </c>
      <c r="W326" s="237" t="s">
        <v>178</v>
      </c>
      <c r="X326" s="204">
        <v>2712.9</v>
      </c>
      <c r="Y326" s="204"/>
      <c r="Z326" s="204"/>
      <c r="AA326" s="171">
        <f t="shared" si="17"/>
        <v>-3817.2</v>
      </c>
      <c r="AB326" s="171">
        <f t="shared" si="18"/>
        <v>-4017.4</v>
      </c>
      <c r="AC326" s="171">
        <f t="shared" si="19"/>
        <v>-7834.6</v>
      </c>
      <c r="AD326" s="171">
        <f t="shared" si="20"/>
        <v>-7834.6</v>
      </c>
    </row>
    <row r="327" spans="2:30" ht="16.5" customHeight="1">
      <c r="B327" s="496"/>
      <c r="C327" s="764"/>
      <c r="D327" s="465"/>
      <c r="E327" s="455"/>
      <c r="F327" s="457"/>
      <c r="G327" s="766"/>
      <c r="H327" s="8" t="s">
        <v>115</v>
      </c>
      <c r="I327" s="12">
        <v>2712.9</v>
      </c>
      <c r="J327" s="37" t="s">
        <v>155</v>
      </c>
      <c r="K327" s="32">
        <v>3000</v>
      </c>
      <c r="L327" s="32">
        <v>4000</v>
      </c>
      <c r="M327" s="32">
        <v>4000</v>
      </c>
      <c r="O327" s="496"/>
      <c r="P327" s="523"/>
      <c r="Q327" s="465"/>
      <c r="R327" s="455"/>
      <c r="S327" s="457"/>
      <c r="T327" s="494"/>
      <c r="U327" s="8" t="s">
        <v>115</v>
      </c>
      <c r="V327" s="12">
        <v>2712.9</v>
      </c>
      <c r="W327" s="243" t="s">
        <v>155</v>
      </c>
      <c r="X327" s="18">
        <v>3000</v>
      </c>
      <c r="Y327" s="18"/>
      <c r="Z327" s="18"/>
      <c r="AA327" s="170">
        <f t="shared" si="17"/>
        <v>-4000</v>
      </c>
      <c r="AB327" s="170">
        <f t="shared" si="18"/>
        <v>-4000</v>
      </c>
      <c r="AC327" s="170">
        <f t="shared" si="19"/>
        <v>0</v>
      </c>
      <c r="AD327" s="170">
        <f t="shared" si="20"/>
        <v>-8000</v>
      </c>
    </row>
    <row r="328" spans="2:30" ht="61.5" customHeight="1">
      <c r="B328" s="496"/>
      <c r="C328" s="764"/>
      <c r="D328" s="465"/>
      <c r="E328" s="455"/>
      <c r="F328" s="457"/>
      <c r="G328" s="766"/>
      <c r="H328" s="7" t="s">
        <v>116</v>
      </c>
      <c r="I328" s="9">
        <v>3817.2</v>
      </c>
      <c r="J328" s="37" t="s">
        <v>19</v>
      </c>
      <c r="K328" s="32">
        <v>18350</v>
      </c>
      <c r="L328" s="32">
        <v>24422</v>
      </c>
      <c r="M328" s="32">
        <v>24422</v>
      </c>
      <c r="O328" s="496"/>
      <c r="P328" s="523"/>
      <c r="Q328" s="465"/>
      <c r="R328" s="455"/>
      <c r="S328" s="457"/>
      <c r="T328" s="494"/>
      <c r="U328" s="7"/>
      <c r="V328" s="9"/>
      <c r="W328" s="243" t="s">
        <v>19</v>
      </c>
      <c r="X328" s="18">
        <v>18350</v>
      </c>
      <c r="Y328" s="18"/>
      <c r="Z328" s="18"/>
      <c r="AA328" s="170">
        <f t="shared" si="17"/>
        <v>-24422</v>
      </c>
      <c r="AB328" s="170">
        <f t="shared" si="18"/>
        <v>-24422</v>
      </c>
      <c r="AC328" s="170">
        <f t="shared" si="19"/>
        <v>-3817.2</v>
      </c>
      <c r="AD328" s="170">
        <f t="shared" si="20"/>
        <v>-48844</v>
      </c>
    </row>
    <row r="329" spans="2:30" ht="31.5" customHeight="1">
      <c r="B329" s="496"/>
      <c r="C329" s="764"/>
      <c r="D329" s="465"/>
      <c r="E329" s="455"/>
      <c r="F329" s="457"/>
      <c r="G329" s="766"/>
      <c r="H329" s="65" t="s">
        <v>117</v>
      </c>
      <c r="I329" s="13">
        <v>4017.4</v>
      </c>
      <c r="J329" s="37" t="s">
        <v>20</v>
      </c>
      <c r="K329" s="6">
        <v>147.84</v>
      </c>
      <c r="L329" s="6">
        <v>156.3</v>
      </c>
      <c r="M329" s="6">
        <v>164.5</v>
      </c>
      <c r="O329" s="496"/>
      <c r="P329" s="523"/>
      <c r="Q329" s="465"/>
      <c r="R329" s="455"/>
      <c r="S329" s="457"/>
      <c r="T329" s="494"/>
      <c r="U329" s="65"/>
      <c r="V329" s="13"/>
      <c r="W329" s="243" t="s">
        <v>20</v>
      </c>
      <c r="X329" s="18">
        <v>147.84</v>
      </c>
      <c r="Y329" s="18"/>
      <c r="Z329" s="18"/>
      <c r="AA329" s="170">
        <f t="shared" si="17"/>
        <v>-156.3</v>
      </c>
      <c r="AB329" s="170">
        <f t="shared" si="18"/>
        <v>-164.5</v>
      </c>
      <c r="AC329" s="170">
        <f t="shared" si="19"/>
        <v>-4017.4</v>
      </c>
      <c r="AD329" s="170">
        <f t="shared" si="20"/>
        <v>-320.8</v>
      </c>
    </row>
    <row r="330" spans="2:30" ht="31.5" customHeight="1" thickBot="1">
      <c r="B330" s="496"/>
      <c r="C330" s="764"/>
      <c r="D330" s="466"/>
      <c r="E330" s="456"/>
      <c r="F330" s="492"/>
      <c r="G330" s="775"/>
      <c r="H330" s="54"/>
      <c r="I330" s="20"/>
      <c r="J330" s="40" t="s">
        <v>18</v>
      </c>
      <c r="K330" s="31">
        <v>1</v>
      </c>
      <c r="L330" s="31">
        <v>1</v>
      </c>
      <c r="M330" s="31">
        <v>1</v>
      </c>
      <c r="O330" s="496"/>
      <c r="P330" s="523"/>
      <c r="Q330" s="466"/>
      <c r="R330" s="456"/>
      <c r="S330" s="492"/>
      <c r="T330" s="495"/>
      <c r="U330" s="54"/>
      <c r="V330" s="20"/>
      <c r="W330" s="245" t="s">
        <v>18</v>
      </c>
      <c r="X330" s="336">
        <v>1</v>
      </c>
      <c r="Y330" s="207"/>
      <c r="Z330" s="207"/>
      <c r="AA330" s="170">
        <f t="shared" si="17"/>
        <v>-1</v>
      </c>
      <c r="AB330" s="170">
        <f t="shared" si="18"/>
        <v>-1</v>
      </c>
      <c r="AC330" s="170">
        <f t="shared" si="19"/>
        <v>0</v>
      </c>
      <c r="AD330" s="170">
        <f t="shared" si="20"/>
        <v>-2</v>
      </c>
    </row>
    <row r="331" spans="2:30" ht="31.5" customHeight="1" thickTop="1">
      <c r="B331" s="496"/>
      <c r="C331" s="764"/>
      <c r="D331" s="472"/>
      <c r="E331" s="473"/>
      <c r="F331" s="473"/>
      <c r="G331" s="473"/>
      <c r="H331" s="473"/>
      <c r="I331" s="473"/>
      <c r="J331" s="473"/>
      <c r="K331" s="473"/>
      <c r="L331" s="473"/>
      <c r="M331" s="474"/>
      <c r="O331" s="496"/>
      <c r="P331" s="523"/>
      <c r="Q331" s="500" t="s">
        <v>240</v>
      </c>
      <c r="R331" s="502" t="s">
        <v>172</v>
      </c>
      <c r="S331" s="510" t="s">
        <v>241</v>
      </c>
      <c r="T331" s="467" t="s">
        <v>29</v>
      </c>
      <c r="U331" s="112" t="s">
        <v>28</v>
      </c>
      <c r="V331" s="349">
        <f>V333+V334</f>
        <v>13760.869999999999</v>
      </c>
      <c r="W331" s="286" t="s">
        <v>178</v>
      </c>
      <c r="X331" s="224"/>
      <c r="Y331" s="163">
        <v>6510.96</v>
      </c>
      <c r="Z331" s="163">
        <v>7249.91</v>
      </c>
      <c r="AA331" s="171">
        <f t="shared" si="17"/>
        <v>6510.96</v>
      </c>
      <c r="AB331" s="171">
        <f t="shared" si="18"/>
        <v>7249.91</v>
      </c>
      <c r="AC331" s="171">
        <f t="shared" si="19"/>
        <v>13760.869999999999</v>
      </c>
      <c r="AD331" s="171">
        <f t="shared" si="20"/>
        <v>13760.869999999999</v>
      </c>
    </row>
    <row r="332" spans="2:30" ht="31.5" customHeight="1">
      <c r="B332" s="496"/>
      <c r="C332" s="764"/>
      <c r="D332" s="475"/>
      <c r="E332" s="476"/>
      <c r="F332" s="476"/>
      <c r="G332" s="476"/>
      <c r="H332" s="476"/>
      <c r="I332" s="476"/>
      <c r="J332" s="476"/>
      <c r="K332" s="476"/>
      <c r="L332" s="476"/>
      <c r="M332" s="477"/>
      <c r="O332" s="496"/>
      <c r="P332" s="523"/>
      <c r="Q332" s="501"/>
      <c r="R332" s="503"/>
      <c r="S332" s="511"/>
      <c r="T332" s="468"/>
      <c r="U332" s="83"/>
      <c r="V332" s="350"/>
      <c r="W332" s="232" t="s">
        <v>242</v>
      </c>
      <c r="X332" s="113"/>
      <c r="Y332" s="113">
        <v>29</v>
      </c>
      <c r="Z332" s="113">
        <v>29</v>
      </c>
      <c r="AA332" s="170">
        <f t="shared" si="17"/>
        <v>29</v>
      </c>
      <c r="AB332" s="170">
        <f t="shared" si="18"/>
        <v>29</v>
      </c>
      <c r="AC332" s="170">
        <f t="shared" si="19"/>
        <v>0</v>
      </c>
      <c r="AD332" s="170">
        <f t="shared" si="20"/>
        <v>58</v>
      </c>
    </row>
    <row r="333" spans="2:30" ht="31.5" customHeight="1">
      <c r="B333" s="496"/>
      <c r="C333" s="764"/>
      <c r="D333" s="475"/>
      <c r="E333" s="476"/>
      <c r="F333" s="476"/>
      <c r="G333" s="476"/>
      <c r="H333" s="476"/>
      <c r="I333" s="476"/>
      <c r="J333" s="476"/>
      <c r="K333" s="476"/>
      <c r="L333" s="476"/>
      <c r="M333" s="477"/>
      <c r="O333" s="496"/>
      <c r="P333" s="523"/>
      <c r="Q333" s="501"/>
      <c r="R333" s="503"/>
      <c r="S333" s="511"/>
      <c r="T333" s="468"/>
      <c r="U333" s="84" t="s">
        <v>116</v>
      </c>
      <c r="V333" s="351">
        <f>'порівняльна '!$Y$331</f>
        <v>6510.96</v>
      </c>
      <c r="W333" s="232" t="s">
        <v>243</v>
      </c>
      <c r="X333" s="113"/>
      <c r="Y333" s="113">
        <v>224.52</v>
      </c>
      <c r="Z333" s="113">
        <v>250</v>
      </c>
      <c r="AA333" s="170">
        <f t="shared" si="17"/>
        <v>224.52</v>
      </c>
      <c r="AB333" s="170">
        <f t="shared" si="18"/>
        <v>250</v>
      </c>
      <c r="AC333" s="170">
        <f t="shared" si="19"/>
        <v>6510.96</v>
      </c>
      <c r="AD333" s="170">
        <f t="shared" si="20"/>
        <v>474.52</v>
      </c>
    </row>
    <row r="334" spans="2:30" ht="31.5" customHeight="1" thickBot="1">
      <c r="B334" s="496"/>
      <c r="C334" s="764"/>
      <c r="D334" s="478"/>
      <c r="E334" s="479"/>
      <c r="F334" s="479"/>
      <c r="G334" s="479"/>
      <c r="H334" s="479"/>
      <c r="I334" s="479"/>
      <c r="J334" s="479"/>
      <c r="K334" s="479"/>
      <c r="L334" s="479"/>
      <c r="M334" s="480"/>
      <c r="O334" s="496"/>
      <c r="P334" s="523"/>
      <c r="Q334" s="501"/>
      <c r="R334" s="503"/>
      <c r="S334" s="511"/>
      <c r="T334" s="468"/>
      <c r="U334" s="387" t="s">
        <v>117</v>
      </c>
      <c r="V334" s="388">
        <f>'порівняльна '!$Z$331</f>
        <v>7249.91</v>
      </c>
      <c r="W334" s="389" t="s">
        <v>18</v>
      </c>
      <c r="X334" s="362"/>
      <c r="Y334" s="386">
        <v>1</v>
      </c>
      <c r="Z334" s="386">
        <v>1</v>
      </c>
      <c r="AA334" s="170">
        <f t="shared" si="17"/>
        <v>1</v>
      </c>
      <c r="AB334" s="170">
        <f t="shared" si="18"/>
        <v>1</v>
      </c>
      <c r="AC334" s="170">
        <f t="shared" si="19"/>
        <v>7249.91</v>
      </c>
      <c r="AD334" s="170">
        <f t="shared" si="20"/>
        <v>2</v>
      </c>
    </row>
    <row r="335" spans="2:27" ht="15.75" thickTop="1">
      <c r="B335" s="391" t="s">
        <v>288</v>
      </c>
      <c r="C335" s="392"/>
      <c r="D335" s="392"/>
      <c r="E335" s="392"/>
      <c r="F335" s="393"/>
      <c r="G335" s="400"/>
      <c r="H335" s="377" t="s">
        <v>28</v>
      </c>
      <c r="I335" s="378">
        <f>I336+I337+I338</f>
        <v>20381072.777</v>
      </c>
      <c r="J335" s="402"/>
      <c r="K335" s="403"/>
      <c r="L335" s="403"/>
      <c r="M335" s="404"/>
      <c r="O335" s="60"/>
      <c r="P335" s="391" t="s">
        <v>288</v>
      </c>
      <c r="Q335" s="392"/>
      <c r="R335" s="392"/>
      <c r="S335" s="392"/>
      <c r="T335" s="393"/>
      <c r="U335" s="414"/>
      <c r="V335" s="380" t="s">
        <v>28</v>
      </c>
      <c r="W335" s="384">
        <f>W336+W337+W338</f>
        <v>20521072.777</v>
      </c>
      <c r="X335" s="415"/>
      <c r="Y335" s="416"/>
      <c r="Z335" s="416"/>
      <c r="AA335" s="417"/>
    </row>
    <row r="336" spans="2:27" ht="15">
      <c r="B336" s="394"/>
      <c r="C336" s="395"/>
      <c r="D336" s="395"/>
      <c r="E336" s="395"/>
      <c r="F336" s="396"/>
      <c r="G336" s="401"/>
      <c r="H336" s="265" t="s">
        <v>115</v>
      </c>
      <c r="I336" s="379">
        <f>I340+I344</f>
        <v>6033751.720000001</v>
      </c>
      <c r="J336" s="405"/>
      <c r="K336" s="406"/>
      <c r="L336" s="406"/>
      <c r="M336" s="407"/>
      <c r="O336" s="60"/>
      <c r="P336" s="394"/>
      <c r="Q336" s="413"/>
      <c r="R336" s="413"/>
      <c r="S336" s="413"/>
      <c r="T336" s="396"/>
      <c r="U336" s="401"/>
      <c r="V336" s="265" t="s">
        <v>115</v>
      </c>
      <c r="W336" s="379">
        <f>W340+W344</f>
        <v>6033751.720000001</v>
      </c>
      <c r="X336" s="405"/>
      <c r="Y336" s="418"/>
      <c r="Z336" s="418"/>
      <c r="AA336" s="407"/>
    </row>
    <row r="337" spans="2:27" ht="15">
      <c r="B337" s="394"/>
      <c r="C337" s="395"/>
      <c r="D337" s="395"/>
      <c r="E337" s="395"/>
      <c r="F337" s="396"/>
      <c r="G337" s="401"/>
      <c r="H337" s="262" t="s">
        <v>116</v>
      </c>
      <c r="I337" s="379">
        <f>I341+I345</f>
        <v>7363651.02</v>
      </c>
      <c r="J337" s="405"/>
      <c r="K337" s="406"/>
      <c r="L337" s="406"/>
      <c r="M337" s="407"/>
      <c r="O337" s="60"/>
      <c r="P337" s="394"/>
      <c r="Q337" s="413"/>
      <c r="R337" s="413"/>
      <c r="S337" s="413"/>
      <c r="T337" s="396"/>
      <c r="U337" s="401"/>
      <c r="V337" s="262" t="s">
        <v>116</v>
      </c>
      <c r="W337" s="379">
        <f>W341+W345</f>
        <v>7503651.02</v>
      </c>
      <c r="X337" s="405"/>
      <c r="Y337" s="418"/>
      <c r="Z337" s="418"/>
      <c r="AA337" s="407"/>
    </row>
    <row r="338" spans="2:27" ht="15">
      <c r="B338" s="394"/>
      <c r="C338" s="395"/>
      <c r="D338" s="395"/>
      <c r="E338" s="395"/>
      <c r="F338" s="396"/>
      <c r="G338" s="401"/>
      <c r="H338" s="265" t="s">
        <v>117</v>
      </c>
      <c r="I338" s="379">
        <f>I342+I346</f>
        <v>6983670.037</v>
      </c>
      <c r="J338" s="405"/>
      <c r="K338" s="406"/>
      <c r="L338" s="406"/>
      <c r="M338" s="407"/>
      <c r="O338" s="60"/>
      <c r="P338" s="394"/>
      <c r="Q338" s="413"/>
      <c r="R338" s="413"/>
      <c r="S338" s="413"/>
      <c r="T338" s="396"/>
      <c r="U338" s="401"/>
      <c r="V338" s="265" t="s">
        <v>117</v>
      </c>
      <c r="W338" s="379">
        <f>W342+W346</f>
        <v>6983670.037</v>
      </c>
      <c r="X338" s="405"/>
      <c r="Y338" s="418"/>
      <c r="Z338" s="418"/>
      <c r="AA338" s="407"/>
    </row>
    <row r="339" spans="2:27" ht="15" customHeight="1">
      <c r="B339" s="394"/>
      <c r="C339" s="395"/>
      <c r="D339" s="395"/>
      <c r="E339" s="395"/>
      <c r="F339" s="396"/>
      <c r="G339" s="411" t="s">
        <v>87</v>
      </c>
      <c r="H339" s="380" t="s">
        <v>28</v>
      </c>
      <c r="I339" s="381">
        <v>1328886.63</v>
      </c>
      <c r="J339" s="405"/>
      <c r="K339" s="406"/>
      <c r="L339" s="406"/>
      <c r="M339" s="407"/>
      <c r="O339" s="60"/>
      <c r="P339" s="394"/>
      <c r="Q339" s="413"/>
      <c r="R339" s="413"/>
      <c r="S339" s="413"/>
      <c r="T339" s="396"/>
      <c r="U339" s="411" t="s">
        <v>87</v>
      </c>
      <c r="V339" s="380" t="s">
        <v>28</v>
      </c>
      <c r="W339" s="381">
        <v>1328886.63</v>
      </c>
      <c r="X339" s="405"/>
      <c r="Y339" s="418"/>
      <c r="Z339" s="418"/>
      <c r="AA339" s="407"/>
    </row>
    <row r="340" spans="2:27" ht="15">
      <c r="B340" s="394"/>
      <c r="C340" s="395"/>
      <c r="D340" s="395"/>
      <c r="E340" s="395"/>
      <c r="F340" s="396"/>
      <c r="G340" s="411"/>
      <c r="H340" s="262" t="s">
        <v>115</v>
      </c>
      <c r="I340" s="382">
        <v>421534.24</v>
      </c>
      <c r="J340" s="405"/>
      <c r="K340" s="406"/>
      <c r="L340" s="406"/>
      <c r="M340" s="407"/>
      <c r="O340" s="60"/>
      <c r="P340" s="394"/>
      <c r="Q340" s="413"/>
      <c r="R340" s="413"/>
      <c r="S340" s="413"/>
      <c r="T340" s="396"/>
      <c r="U340" s="411"/>
      <c r="V340" s="262" t="s">
        <v>115</v>
      </c>
      <c r="W340" s="382">
        <v>421534.24</v>
      </c>
      <c r="X340" s="405"/>
      <c r="Y340" s="418"/>
      <c r="Z340" s="418"/>
      <c r="AA340" s="407"/>
    </row>
    <row r="341" spans="2:27" ht="15">
      <c r="B341" s="394"/>
      <c r="C341" s="395"/>
      <c r="D341" s="395"/>
      <c r="E341" s="395"/>
      <c r="F341" s="396"/>
      <c r="G341" s="411"/>
      <c r="H341" s="265" t="s">
        <v>116</v>
      </c>
      <c r="I341" s="382">
        <v>442610.97</v>
      </c>
      <c r="J341" s="405"/>
      <c r="K341" s="406"/>
      <c r="L341" s="406"/>
      <c r="M341" s="407"/>
      <c r="O341" s="60"/>
      <c r="P341" s="394"/>
      <c r="Q341" s="413"/>
      <c r="R341" s="413"/>
      <c r="S341" s="413"/>
      <c r="T341" s="396"/>
      <c r="U341" s="411"/>
      <c r="V341" s="265" t="s">
        <v>116</v>
      </c>
      <c r="W341" s="382">
        <v>442610.97</v>
      </c>
      <c r="X341" s="405"/>
      <c r="Y341" s="418"/>
      <c r="Z341" s="418"/>
      <c r="AA341" s="407"/>
    </row>
    <row r="342" spans="2:27" ht="15">
      <c r="B342" s="394"/>
      <c r="C342" s="395"/>
      <c r="D342" s="395"/>
      <c r="E342" s="395"/>
      <c r="F342" s="396"/>
      <c r="G342" s="411"/>
      <c r="H342" s="262" t="s">
        <v>117</v>
      </c>
      <c r="I342" s="382">
        <v>464741.46</v>
      </c>
      <c r="J342" s="405"/>
      <c r="K342" s="406"/>
      <c r="L342" s="406"/>
      <c r="M342" s="407"/>
      <c r="O342" s="60"/>
      <c r="P342" s="394"/>
      <c r="Q342" s="413"/>
      <c r="R342" s="413"/>
      <c r="S342" s="413"/>
      <c r="T342" s="396"/>
      <c r="U342" s="411"/>
      <c r="V342" s="262" t="s">
        <v>117</v>
      </c>
      <c r="W342" s="382">
        <v>464741.46</v>
      </c>
      <c r="X342" s="405"/>
      <c r="Y342" s="418"/>
      <c r="Z342" s="418"/>
      <c r="AA342" s="407"/>
    </row>
    <row r="343" spans="2:27" ht="15" customHeight="1">
      <c r="B343" s="394"/>
      <c r="C343" s="395"/>
      <c r="D343" s="395"/>
      <c r="E343" s="395"/>
      <c r="F343" s="396"/>
      <c r="G343" s="411" t="s">
        <v>29</v>
      </c>
      <c r="H343" s="383" t="s">
        <v>28</v>
      </c>
      <c r="I343" s="384">
        <f>I344+I345+I346</f>
        <v>19052186.107</v>
      </c>
      <c r="J343" s="405"/>
      <c r="K343" s="406"/>
      <c r="L343" s="406"/>
      <c r="M343" s="407"/>
      <c r="O343" s="60"/>
      <c r="P343" s="394"/>
      <c r="Q343" s="413"/>
      <c r="R343" s="413"/>
      <c r="S343" s="413"/>
      <c r="T343" s="396"/>
      <c r="U343" s="411" t="s">
        <v>29</v>
      </c>
      <c r="V343" s="383" t="s">
        <v>28</v>
      </c>
      <c r="W343" s="384">
        <f>W344+W345+W346</f>
        <v>19192186.107</v>
      </c>
      <c r="X343" s="405"/>
      <c r="Y343" s="418"/>
      <c r="Z343" s="418"/>
      <c r="AA343" s="407"/>
    </row>
    <row r="344" spans="2:27" ht="15">
      <c r="B344" s="394"/>
      <c r="C344" s="395"/>
      <c r="D344" s="395"/>
      <c r="E344" s="395"/>
      <c r="F344" s="396"/>
      <c r="G344" s="411"/>
      <c r="H344" s="265" t="s">
        <v>115</v>
      </c>
      <c r="I344" s="379">
        <v>5612217.48</v>
      </c>
      <c r="J344" s="405"/>
      <c r="K344" s="406"/>
      <c r="L344" s="406"/>
      <c r="M344" s="407"/>
      <c r="O344" s="60"/>
      <c r="P344" s="394"/>
      <c r="Q344" s="413"/>
      <c r="R344" s="413"/>
      <c r="S344" s="413"/>
      <c r="T344" s="396"/>
      <c r="U344" s="411"/>
      <c r="V344" s="265" t="s">
        <v>115</v>
      </c>
      <c r="W344" s="379">
        <v>5612217.48</v>
      </c>
      <c r="X344" s="405"/>
      <c r="Y344" s="418"/>
      <c r="Z344" s="418"/>
      <c r="AA344" s="407"/>
    </row>
    <row r="345" spans="2:27" ht="15">
      <c r="B345" s="394"/>
      <c r="C345" s="395"/>
      <c r="D345" s="395"/>
      <c r="E345" s="395"/>
      <c r="F345" s="396"/>
      <c r="G345" s="411"/>
      <c r="H345" s="262" t="s">
        <v>116</v>
      </c>
      <c r="I345" s="379">
        <f>6921040.05</f>
        <v>6921040.05</v>
      </c>
      <c r="J345" s="405"/>
      <c r="K345" s="406"/>
      <c r="L345" s="406"/>
      <c r="M345" s="407"/>
      <c r="O345" s="60"/>
      <c r="P345" s="394"/>
      <c r="Q345" s="413"/>
      <c r="R345" s="413"/>
      <c r="S345" s="413"/>
      <c r="T345" s="396"/>
      <c r="U345" s="411"/>
      <c r="V345" s="262" t="s">
        <v>116</v>
      </c>
      <c r="W345" s="379">
        <f>6921040.05+140000</f>
        <v>7061040.05</v>
      </c>
      <c r="X345" s="405"/>
      <c r="Y345" s="418"/>
      <c r="Z345" s="418"/>
      <c r="AA345" s="407"/>
    </row>
    <row r="346" spans="2:27" ht="15.75" thickBot="1">
      <c r="B346" s="397"/>
      <c r="C346" s="398"/>
      <c r="D346" s="398"/>
      <c r="E346" s="398"/>
      <c r="F346" s="399"/>
      <c r="G346" s="412"/>
      <c r="H346" s="274" t="s">
        <v>117</v>
      </c>
      <c r="I346" s="379">
        <v>6518928.577</v>
      </c>
      <c r="J346" s="408"/>
      <c r="K346" s="409"/>
      <c r="L346" s="409"/>
      <c r="M346" s="410"/>
      <c r="O346" s="60"/>
      <c r="P346" s="397"/>
      <c r="Q346" s="398"/>
      <c r="R346" s="398"/>
      <c r="S346" s="398"/>
      <c r="T346" s="399"/>
      <c r="U346" s="412"/>
      <c r="V346" s="274" t="s">
        <v>117</v>
      </c>
      <c r="W346" s="390">
        <v>6518928.577</v>
      </c>
      <c r="X346" s="408"/>
      <c r="Y346" s="409"/>
      <c r="Z346" s="409"/>
      <c r="AA346" s="410"/>
    </row>
    <row r="347" spans="2:26" ht="15.75" thickTop="1">
      <c r="B347" s="60"/>
      <c r="C347" s="60"/>
      <c r="D347" s="60"/>
      <c r="E347" s="60"/>
      <c r="F347" s="60"/>
      <c r="G347" s="60"/>
      <c r="H347" s="60"/>
      <c r="I347" s="61"/>
      <c r="J347" s="60"/>
      <c r="K347" s="60"/>
      <c r="L347" s="60"/>
      <c r="M347" s="60"/>
      <c r="O347" s="60"/>
      <c r="P347" s="60"/>
      <c r="Q347" s="60"/>
      <c r="R347" s="60"/>
      <c r="S347" s="60"/>
      <c r="T347" s="346"/>
      <c r="U347" s="60"/>
      <c r="V347" s="61"/>
      <c r="W347" s="287"/>
      <c r="X347" s="256"/>
      <c r="Y347" s="256"/>
      <c r="Z347" s="256"/>
    </row>
    <row r="348" spans="2:26" ht="15">
      <c r="B348" s="60"/>
      <c r="C348" s="60"/>
      <c r="D348" s="60"/>
      <c r="E348" s="60"/>
      <c r="F348" s="60"/>
      <c r="G348" s="60"/>
      <c r="H348" s="60"/>
      <c r="I348" s="61"/>
      <c r="J348" s="60"/>
      <c r="K348" s="60"/>
      <c r="L348" s="60"/>
      <c r="M348" s="60"/>
      <c r="O348" s="60"/>
      <c r="P348" s="60"/>
      <c r="Q348" s="60"/>
      <c r="R348" s="60"/>
      <c r="S348" s="60"/>
      <c r="T348" s="346"/>
      <c r="U348" s="60"/>
      <c r="V348" s="61"/>
      <c r="W348" s="287"/>
      <c r="X348" s="256"/>
      <c r="Y348" s="256"/>
      <c r="Z348" s="256"/>
    </row>
    <row r="349" spans="2:26" ht="15" hidden="1">
      <c r="B349" s="60"/>
      <c r="C349" s="60"/>
      <c r="D349" s="60"/>
      <c r="E349" s="60"/>
      <c r="F349" s="60"/>
      <c r="G349" s="60"/>
      <c r="H349" s="60"/>
      <c r="I349" s="61"/>
      <c r="J349" s="60"/>
      <c r="K349" s="60"/>
      <c r="L349" s="60"/>
      <c r="M349" s="60"/>
      <c r="O349" s="60"/>
      <c r="P349" s="60"/>
      <c r="Q349" s="60"/>
      <c r="R349" s="60"/>
      <c r="S349" s="60"/>
      <c r="T349" s="346"/>
      <c r="U349" s="60"/>
      <c r="V349" s="61"/>
      <c r="W349" s="287"/>
      <c r="X349" s="256"/>
      <c r="Y349" s="256"/>
      <c r="Z349" s="256"/>
    </row>
    <row r="350" spans="2:26" ht="15" hidden="1">
      <c r="B350" s="60"/>
      <c r="C350" s="60"/>
      <c r="D350" s="60"/>
      <c r="E350" s="60"/>
      <c r="F350" s="60"/>
      <c r="G350" s="60"/>
      <c r="H350" s="60"/>
      <c r="I350" s="61"/>
      <c r="J350" s="60"/>
      <c r="K350" s="60"/>
      <c r="L350" s="60"/>
      <c r="M350" s="60"/>
      <c r="O350" s="60"/>
      <c r="P350" s="60"/>
      <c r="Q350" s="60"/>
      <c r="R350" s="60"/>
      <c r="S350" s="60"/>
      <c r="T350" s="346"/>
      <c r="U350" s="60"/>
      <c r="V350" s="61"/>
      <c r="W350" s="287"/>
      <c r="X350" s="256"/>
      <c r="Y350" s="256"/>
      <c r="Z350" s="256"/>
    </row>
    <row r="351" spans="2:26" ht="15" hidden="1">
      <c r="B351" s="60"/>
      <c r="C351" s="60"/>
      <c r="D351" s="60"/>
      <c r="E351" s="60"/>
      <c r="F351" s="60"/>
      <c r="G351" s="60"/>
      <c r="H351" s="60"/>
      <c r="I351" s="61"/>
      <c r="J351" s="60"/>
      <c r="K351" s="60"/>
      <c r="L351" s="60"/>
      <c r="M351" s="60"/>
      <c r="O351" s="60"/>
      <c r="P351" s="60"/>
      <c r="Q351" s="60"/>
      <c r="R351" s="60"/>
      <c r="S351" s="60"/>
      <c r="T351" s="346"/>
      <c r="U351" s="60"/>
      <c r="V351" s="61"/>
      <c r="W351" s="287"/>
      <c r="X351" s="256"/>
      <c r="Y351" s="256"/>
      <c r="Z351" s="256"/>
    </row>
    <row r="352" spans="2:26" ht="15" customHeight="1" hidden="1">
      <c r="B352" s="60"/>
      <c r="C352" s="60"/>
      <c r="D352" s="60"/>
      <c r="E352" s="60"/>
      <c r="F352" s="60"/>
      <c r="G352" s="60"/>
      <c r="H352" s="60"/>
      <c r="I352" s="61"/>
      <c r="J352" s="60"/>
      <c r="K352" s="60"/>
      <c r="L352" s="60"/>
      <c r="M352" s="60"/>
      <c r="O352" s="60"/>
      <c r="P352" s="60"/>
      <c r="Q352" s="60"/>
      <c r="R352" s="60"/>
      <c r="S352" s="60"/>
      <c r="T352" s="346"/>
      <c r="U352" s="60"/>
      <c r="V352" s="61"/>
      <c r="W352" s="287"/>
      <c r="X352" s="256"/>
      <c r="Y352" s="256"/>
      <c r="Z352" s="256"/>
    </row>
    <row r="353" spans="2:30" ht="15" customHeight="1" hidden="1">
      <c r="B353" s="60"/>
      <c r="C353" s="60"/>
      <c r="D353" s="60"/>
      <c r="E353" s="60"/>
      <c r="F353" s="60"/>
      <c r="G353" s="60"/>
      <c r="H353" s="60"/>
      <c r="I353" s="61"/>
      <c r="J353" s="60"/>
      <c r="K353" s="60"/>
      <c r="L353" s="60"/>
      <c r="M353" s="60"/>
      <c r="O353" s="60"/>
      <c r="P353" s="60"/>
      <c r="Q353" s="385"/>
      <c r="R353" s="60"/>
      <c r="S353" s="60"/>
      <c r="T353" s="346"/>
      <c r="U353" s="60"/>
      <c r="V353" s="61"/>
      <c r="W353" s="287"/>
      <c r="X353" s="256">
        <f>X331+X321+X311+X298+X294+X290+X281+X285+X272+X260+X248+X236+X224+X220+X216+X212+X207+X193+X188+X175+X169+X164+X150+X137+X131+X124+X120+X116+X107+X103+X99+X95+X83+X78+X65+X60+X39+X21+X17+X13+X8</f>
        <v>1811795.34</v>
      </c>
      <c r="Y353" s="256">
        <f>Y331+Y321+Y311+Y298+Y294+Y290+Y281+Y285+Y272+Y260+Y248+Y236+Y224+Y220+Y216+Y212+Y207+Y193+Y188+Y175+Y169+Y164+Y150+Y137+Y131+Y124+Y120+Y116+Y107+Y103+Y99+Y95+Y83+Y78+Y65+Y60+Y39+Y21+Y17+Y13+Y8+Y268</f>
        <v>1925637.91</v>
      </c>
      <c r="Z353" s="256">
        <f>Z331+Z321+Z311+Z298+Z294+Z290+Z281+Z285+Z272+Z260+Z248+Z236+Z224+Z220+Z216+Z212+Z207+Z193+Z188+Z175+Z169+Z164+Z150+Z137+Z131+Z124+Z120+Z116+Z107+Z103+Z99+Z95+Z83+Z78+Z65+Z60+Z39+Z21+Z17+Z13+Z8+Z268</f>
        <v>1917595.4770000002</v>
      </c>
      <c r="AD353" s="170"/>
    </row>
    <row r="354" spans="2:30" ht="15" customHeight="1" hidden="1">
      <c r="B354" s="60"/>
      <c r="C354" s="60"/>
      <c r="D354" s="60"/>
      <c r="E354" s="60"/>
      <c r="F354" s="60"/>
      <c r="G354" s="60"/>
      <c r="H354" s="60"/>
      <c r="I354" s="61"/>
      <c r="J354" s="60"/>
      <c r="K354" s="60"/>
      <c r="L354" s="60"/>
      <c r="M354" s="60"/>
      <c r="O354" s="60"/>
      <c r="P354" s="60"/>
      <c r="Q354" s="385"/>
      <c r="R354" s="60"/>
      <c r="S354" s="60"/>
      <c r="T354" s="346"/>
      <c r="U354" s="60"/>
      <c r="V354" s="61"/>
      <c r="W354" s="287"/>
      <c r="X354" s="256"/>
      <c r="Y354" s="256"/>
      <c r="Z354" s="256"/>
      <c r="AD354" s="170">
        <f>AD8+AD13+AD39+AD60+AD65+AD83+AD95+AD99+AD103+AD107+AD111+AD116+AD124+AD131+AD137+AD150+AD164+AD169+AD175+AD188+AD193+AD207+AD212+AD216+AD220+AD224+AD236+AD248+AD260+AD264+AD272+AD277+AD281+AD285+AD294+AD298+AD302+AD307+AD311+AD316+AD321+AD326+AD331</f>
        <v>140000.0476923077</v>
      </c>
    </row>
    <row r="355" spans="2:26" ht="15" customHeight="1" hidden="1">
      <c r="B355" s="60"/>
      <c r="C355" s="60"/>
      <c r="D355" s="60"/>
      <c r="E355" s="60"/>
      <c r="F355" s="60"/>
      <c r="Q355" s="385"/>
      <c r="R355" s="60"/>
      <c r="S355" s="60"/>
      <c r="T355" s="346"/>
      <c r="U355" s="60"/>
      <c r="V355" s="61"/>
      <c r="W355" s="287"/>
      <c r="X355" s="256">
        <v>1811795.34</v>
      </c>
      <c r="Y355" s="256">
        <v>1785637.8599999999</v>
      </c>
      <c r="Z355" s="256">
        <v>1917595.4800000002</v>
      </c>
    </row>
    <row r="356" spans="2:26" ht="15" customHeight="1" hidden="1">
      <c r="B356" s="60"/>
      <c r="C356" s="60"/>
      <c r="D356" s="60"/>
      <c r="E356" s="60"/>
      <c r="F356" s="60"/>
      <c r="Q356" s="385"/>
      <c r="R356" s="60"/>
      <c r="S356" s="60"/>
      <c r="T356" s="346"/>
      <c r="U356" s="60"/>
      <c r="V356" s="61"/>
      <c r="W356" s="287"/>
      <c r="X356" s="256"/>
      <c r="Y356" s="256"/>
      <c r="Z356" s="256"/>
    </row>
    <row r="357" spans="2:26" ht="15" customHeight="1" hidden="1">
      <c r="B357" s="60"/>
      <c r="C357" s="60"/>
      <c r="D357" s="60"/>
      <c r="E357" s="60"/>
      <c r="F357" s="60"/>
      <c r="Q357" s="385"/>
      <c r="R357" s="60"/>
      <c r="S357" s="60"/>
      <c r="T357" s="346"/>
      <c r="U357" s="60"/>
      <c r="V357" s="61"/>
      <c r="W357" s="287"/>
      <c r="X357" s="256"/>
      <c r="Y357" s="256"/>
      <c r="Z357" s="256"/>
    </row>
    <row r="358" spans="2:26" ht="15" customHeight="1" hidden="1">
      <c r="B358" s="60"/>
      <c r="C358" s="60"/>
      <c r="D358" s="60"/>
      <c r="E358" s="60"/>
      <c r="F358" s="60"/>
      <c r="Q358" s="385"/>
      <c r="R358" s="60"/>
      <c r="S358" s="60"/>
      <c r="T358" s="346"/>
      <c r="U358" s="60"/>
      <c r="V358" s="61"/>
      <c r="W358" s="287"/>
      <c r="X358" s="256"/>
      <c r="Y358" s="256">
        <f>Y353-Y355</f>
        <v>140000.05000000005</v>
      </c>
      <c r="Z358" s="256">
        <f>Z353-Z355</f>
        <v>-0.003000000026077032</v>
      </c>
    </row>
    <row r="359" spans="2:26" ht="15" customHeight="1" hidden="1">
      <c r="B359" s="60"/>
      <c r="C359" s="60"/>
      <c r="D359" s="60"/>
      <c r="E359" s="60"/>
      <c r="F359" s="60"/>
      <c r="Q359" s="385"/>
      <c r="R359" s="60"/>
      <c r="S359" s="60"/>
      <c r="T359" s="346"/>
      <c r="U359" s="60"/>
      <c r="V359" s="61"/>
      <c r="W359" s="287"/>
      <c r="X359" s="256"/>
      <c r="Y359" s="256"/>
      <c r="Z359" s="256"/>
    </row>
    <row r="360" spans="2:26" ht="15" hidden="1">
      <c r="B360" s="60"/>
      <c r="C360" s="60"/>
      <c r="D360" s="60"/>
      <c r="E360" s="60"/>
      <c r="F360" s="60"/>
      <c r="Q360" s="385"/>
      <c r="R360" s="60"/>
      <c r="S360" s="60"/>
      <c r="T360" s="346"/>
      <c r="U360" s="60"/>
      <c r="V360" s="61"/>
      <c r="W360" s="287"/>
      <c r="X360" s="256"/>
      <c r="Y360" s="256"/>
      <c r="Z360" s="256"/>
    </row>
    <row r="361" spans="2:26" ht="15">
      <c r="B361" s="60"/>
      <c r="C361" s="60"/>
      <c r="D361" s="60"/>
      <c r="E361" s="60"/>
      <c r="F361" s="60"/>
      <c r="Q361" s="385"/>
      <c r="R361" s="60"/>
      <c r="S361" s="60"/>
      <c r="T361" s="346"/>
      <c r="U361" s="60"/>
      <c r="V361" s="61"/>
      <c r="W361" s="287"/>
      <c r="X361" s="256"/>
      <c r="Y361" s="256"/>
      <c r="Z361" s="256"/>
    </row>
    <row r="362" spans="2:26" ht="15">
      <c r="B362" s="60"/>
      <c r="C362" s="60"/>
      <c r="D362" s="60"/>
      <c r="E362" s="60"/>
      <c r="F362" s="60"/>
      <c r="Q362" s="385"/>
      <c r="R362" s="60"/>
      <c r="S362" s="60"/>
      <c r="T362" s="346"/>
      <c r="U362" s="60"/>
      <c r="V362" s="61"/>
      <c r="W362" s="287"/>
      <c r="X362" s="256"/>
      <c r="Y362" s="256"/>
      <c r="Z362" s="256"/>
    </row>
    <row r="363" spans="2:26" ht="15">
      <c r="B363" s="60"/>
      <c r="C363" s="60"/>
      <c r="D363" s="60"/>
      <c r="E363" s="60"/>
      <c r="F363" s="60"/>
      <c r="Q363" s="385"/>
      <c r="R363" s="60"/>
      <c r="S363" s="60"/>
      <c r="T363" s="346"/>
      <c r="U363" s="60"/>
      <c r="V363" s="61"/>
      <c r="W363" s="287"/>
      <c r="X363" s="256"/>
      <c r="Y363" s="256"/>
      <c r="Z363" s="256"/>
    </row>
    <row r="364" spans="2:26" ht="15">
      <c r="B364" s="60"/>
      <c r="C364" s="60"/>
      <c r="D364" s="60"/>
      <c r="E364" s="60"/>
      <c r="F364" s="60"/>
      <c r="Q364" s="385"/>
      <c r="R364" s="60"/>
      <c r="S364" s="60"/>
      <c r="T364" s="346"/>
      <c r="U364" s="60"/>
      <c r="V364" s="61"/>
      <c r="W364" s="287"/>
      <c r="X364" s="256"/>
      <c r="Y364" s="256"/>
      <c r="Z364" s="256"/>
    </row>
    <row r="365" spans="2:26" ht="15">
      <c r="B365" s="60"/>
      <c r="C365" s="60"/>
      <c r="D365" s="60"/>
      <c r="E365" s="60"/>
      <c r="F365" s="60"/>
      <c r="Q365" s="385"/>
      <c r="R365" s="60"/>
      <c r="S365" s="60"/>
      <c r="T365" s="346"/>
      <c r="U365" s="60"/>
      <c r="V365" s="61"/>
      <c r="W365" s="287"/>
      <c r="X365" s="256"/>
      <c r="Y365" s="256"/>
      <c r="Z365" s="256"/>
    </row>
    <row r="366" spans="2:26" ht="15">
      <c r="B366" s="60"/>
      <c r="C366" s="60"/>
      <c r="D366" s="60"/>
      <c r="E366" s="60"/>
      <c r="F366" s="60"/>
      <c r="Q366" s="385"/>
      <c r="R366" s="60"/>
      <c r="S366" s="60"/>
      <c r="T366" s="346"/>
      <c r="U366" s="60"/>
      <c r="V366" s="61"/>
      <c r="W366" s="287"/>
      <c r="X366" s="256"/>
      <c r="Y366" s="256"/>
      <c r="Z366" s="256"/>
    </row>
    <row r="367" spans="2:26" ht="15">
      <c r="B367" s="60"/>
      <c r="C367" s="60"/>
      <c r="D367" s="60"/>
      <c r="E367" s="60"/>
      <c r="F367" s="60"/>
      <c r="Q367" s="60"/>
      <c r="R367" s="60"/>
      <c r="S367" s="60"/>
      <c r="T367" s="346"/>
      <c r="U367" s="60"/>
      <c r="V367" s="61"/>
      <c r="W367" s="287"/>
      <c r="X367" s="256"/>
      <c r="Y367" s="256"/>
      <c r="Z367" s="256"/>
    </row>
    <row r="368" spans="2:26" ht="15">
      <c r="B368" s="60"/>
      <c r="C368" s="60"/>
      <c r="D368" s="60"/>
      <c r="E368" s="60"/>
      <c r="F368" s="60"/>
      <c r="G368" s="60"/>
      <c r="H368" s="60"/>
      <c r="I368" s="61"/>
      <c r="J368" s="60"/>
      <c r="K368" s="60"/>
      <c r="L368" s="60"/>
      <c r="M368" s="60"/>
      <c r="O368" s="60"/>
      <c r="P368" s="60"/>
      <c r="Q368" s="60"/>
      <c r="R368" s="60"/>
      <c r="S368" s="60"/>
      <c r="T368" s="346"/>
      <c r="U368" s="60"/>
      <c r="V368" s="61"/>
      <c r="W368" s="287"/>
      <c r="X368" s="256"/>
      <c r="Y368" s="256"/>
      <c r="Z368" s="256"/>
    </row>
    <row r="369" spans="2:26" ht="15">
      <c r="B369" s="60"/>
      <c r="C369" s="60"/>
      <c r="D369" s="60"/>
      <c r="E369" s="60"/>
      <c r="F369" s="60"/>
      <c r="G369" s="60"/>
      <c r="H369" s="60"/>
      <c r="I369" s="61"/>
      <c r="J369" s="60"/>
      <c r="K369" s="60"/>
      <c r="L369" s="60"/>
      <c r="M369" s="60"/>
      <c r="O369" s="60"/>
      <c r="P369" s="60"/>
      <c r="Q369" s="60"/>
      <c r="R369" s="60"/>
      <c r="S369" s="60"/>
      <c r="T369" s="346"/>
      <c r="U369" s="60"/>
      <c r="V369" s="61"/>
      <c r="W369" s="287"/>
      <c r="X369" s="256"/>
      <c r="Y369" s="256"/>
      <c r="Z369" s="256"/>
    </row>
    <row r="370" spans="2:26" ht="15">
      <c r="B370" s="60"/>
      <c r="C370" s="60"/>
      <c r="D370" s="60"/>
      <c r="E370" s="60"/>
      <c r="F370" s="60"/>
      <c r="G370" s="60"/>
      <c r="H370" s="60"/>
      <c r="I370" s="61"/>
      <c r="J370" s="60"/>
      <c r="K370" s="60"/>
      <c r="L370" s="60"/>
      <c r="M370" s="60"/>
      <c r="O370" s="60"/>
      <c r="P370" s="60"/>
      <c r="Q370" s="60"/>
      <c r="R370" s="60"/>
      <c r="S370" s="60"/>
      <c r="T370" s="346"/>
      <c r="U370" s="60"/>
      <c r="V370" s="61"/>
      <c r="W370" s="287"/>
      <c r="X370" s="256"/>
      <c r="Y370" s="256"/>
      <c r="Z370" s="256"/>
    </row>
    <row r="371" spans="2:26" ht="15">
      <c r="B371" s="60"/>
      <c r="C371" s="60"/>
      <c r="D371" s="60"/>
      <c r="E371" s="60"/>
      <c r="F371" s="60"/>
      <c r="G371" s="60"/>
      <c r="H371" s="60"/>
      <c r="I371" s="61"/>
      <c r="J371" s="60"/>
      <c r="K371" s="60"/>
      <c r="L371" s="60"/>
      <c r="M371" s="60"/>
      <c r="O371" s="60"/>
      <c r="P371" s="60"/>
      <c r="Q371" s="60"/>
      <c r="R371" s="60"/>
      <c r="S371" s="60"/>
      <c r="T371" s="346"/>
      <c r="U371" s="60"/>
      <c r="V371" s="61"/>
      <c r="W371" s="287"/>
      <c r="X371" s="256"/>
      <c r="Y371" s="256"/>
      <c r="Z371" s="256"/>
    </row>
    <row r="372" spans="2:26" ht="15">
      <c r="B372" s="60"/>
      <c r="M372" s="60"/>
      <c r="O372" s="60"/>
      <c r="P372" s="60"/>
      <c r="Q372" s="60"/>
      <c r="R372" s="60"/>
      <c r="S372" s="60"/>
      <c r="T372" s="346"/>
      <c r="U372" s="60"/>
      <c r="V372" s="61"/>
      <c r="W372" s="287"/>
      <c r="X372" s="256"/>
      <c r="Y372" s="256"/>
      <c r="Z372" s="256"/>
    </row>
    <row r="373" spans="2:26" ht="15">
      <c r="B373" s="60"/>
      <c r="Q373" s="60"/>
      <c r="R373" s="60"/>
      <c r="S373" s="60"/>
      <c r="T373" s="346"/>
      <c r="U373" s="60"/>
      <c r="V373" s="61"/>
      <c r="W373" s="287"/>
      <c r="X373" s="256"/>
      <c r="Y373" s="256"/>
      <c r="Z373" s="256"/>
    </row>
    <row r="374" spans="2:26" ht="15">
      <c r="B374" s="60"/>
      <c r="Q374" s="60"/>
      <c r="R374" s="60"/>
      <c r="S374" s="60"/>
      <c r="T374" s="346"/>
      <c r="U374" s="60"/>
      <c r="V374" s="61"/>
      <c r="W374" s="287"/>
      <c r="X374" s="256"/>
      <c r="Y374" s="256"/>
      <c r="Z374" s="256"/>
    </row>
    <row r="375" spans="2:26" ht="15">
      <c r="B375" s="60"/>
      <c r="Q375" s="60"/>
      <c r="R375" s="60"/>
      <c r="S375" s="60"/>
      <c r="T375" s="346"/>
      <c r="U375" s="60"/>
      <c r="V375" s="61"/>
      <c r="W375" s="287"/>
      <c r="X375" s="256"/>
      <c r="Y375" s="256"/>
      <c r="Z375" s="256"/>
    </row>
    <row r="376" spans="2:26" ht="15">
      <c r="B376" s="60"/>
      <c r="Q376" s="60"/>
      <c r="R376" s="60"/>
      <c r="S376" s="60"/>
      <c r="T376" s="346"/>
      <c r="U376" s="60"/>
      <c r="V376" s="61"/>
      <c r="W376" s="287"/>
      <c r="X376" s="256"/>
      <c r="Y376" s="256"/>
      <c r="Z376" s="256"/>
    </row>
    <row r="377" spans="2:26" ht="15">
      <c r="B377" s="60"/>
      <c r="Q377" s="60"/>
      <c r="R377" s="60"/>
      <c r="S377" s="60"/>
      <c r="T377" s="346"/>
      <c r="U377" s="60"/>
      <c r="V377" s="61"/>
      <c r="W377" s="287"/>
      <c r="X377" s="256"/>
      <c r="Y377" s="256"/>
      <c r="Z377" s="256"/>
    </row>
    <row r="378" spans="2:26" ht="15">
      <c r="B378" s="60"/>
      <c r="Q378" s="60"/>
      <c r="R378" s="60"/>
      <c r="S378" s="60"/>
      <c r="T378" s="346"/>
      <c r="U378" s="60"/>
      <c r="V378" s="61"/>
      <c r="W378" s="287"/>
      <c r="X378" s="256"/>
      <c r="Y378" s="256"/>
      <c r="Z378" s="256"/>
    </row>
    <row r="379" spans="2:26" ht="15">
      <c r="B379" s="60"/>
      <c r="Q379" s="60"/>
      <c r="R379" s="60"/>
      <c r="S379" s="60"/>
      <c r="T379" s="346"/>
      <c r="U379" s="60"/>
      <c r="V379" s="61"/>
      <c r="W379" s="287"/>
      <c r="X379" s="256"/>
      <c r="Y379" s="256"/>
      <c r="Z379" s="256"/>
    </row>
    <row r="380" spans="2:26" ht="15">
      <c r="B380" s="60"/>
      <c r="Q380" s="60"/>
      <c r="R380" s="60"/>
      <c r="S380" s="60"/>
      <c r="T380" s="346"/>
      <c r="U380" s="60"/>
      <c r="V380" s="61"/>
      <c r="W380" s="287"/>
      <c r="X380" s="256"/>
      <c r="Y380" s="256"/>
      <c r="Z380" s="256"/>
    </row>
    <row r="381" spans="2:26" ht="15">
      <c r="B381" s="60"/>
      <c r="Q381" s="60"/>
      <c r="R381" s="60"/>
      <c r="S381" s="60"/>
      <c r="T381" s="346"/>
      <c r="U381" s="60"/>
      <c r="V381" s="61"/>
      <c r="W381" s="287"/>
      <c r="X381" s="256"/>
      <c r="Y381" s="256"/>
      <c r="Z381" s="256"/>
    </row>
    <row r="382" spans="2:26" ht="15">
      <c r="B382" s="60"/>
      <c r="Q382" s="60"/>
      <c r="R382" s="60"/>
      <c r="S382" s="60"/>
      <c r="T382" s="346"/>
      <c r="U382" s="60"/>
      <c r="V382" s="61"/>
      <c r="W382" s="287"/>
      <c r="X382" s="256"/>
      <c r="Y382" s="256"/>
      <c r="Z382" s="256"/>
    </row>
    <row r="383" spans="2:26" ht="15">
      <c r="B383" s="60"/>
      <c r="Q383" s="60"/>
      <c r="R383" s="60"/>
      <c r="S383" s="60"/>
      <c r="T383" s="346"/>
      <c r="U383" s="60"/>
      <c r="V383" s="61"/>
      <c r="W383" s="287"/>
      <c r="X383" s="256"/>
      <c r="Y383" s="256"/>
      <c r="Z383" s="256"/>
    </row>
    <row r="384" spans="2:26" ht="15">
      <c r="B384" s="60"/>
      <c r="Q384" s="60"/>
      <c r="R384" s="60"/>
      <c r="S384" s="60"/>
      <c r="T384" s="346"/>
      <c r="U384" s="60"/>
      <c r="V384" s="61"/>
      <c r="W384" s="287"/>
      <c r="X384" s="256"/>
      <c r="Y384" s="256"/>
      <c r="Z384" s="256"/>
    </row>
    <row r="385" spans="2:26" ht="15">
      <c r="B385" s="60"/>
      <c r="C385" s="60"/>
      <c r="D385" s="60"/>
      <c r="E385" s="60"/>
      <c r="F385" s="60"/>
      <c r="Q385" s="60"/>
      <c r="R385" s="60"/>
      <c r="S385" s="60"/>
      <c r="T385" s="346"/>
      <c r="U385" s="60"/>
      <c r="V385" s="61"/>
      <c r="W385" s="287"/>
      <c r="X385" s="256"/>
      <c r="Y385" s="256"/>
      <c r="Z385" s="256"/>
    </row>
    <row r="386" spans="2:26" ht="15">
      <c r="B386" s="60"/>
      <c r="C386" s="60"/>
      <c r="D386" s="60"/>
      <c r="E386" s="60"/>
      <c r="F386" s="60"/>
      <c r="G386" s="60"/>
      <c r="H386" s="60"/>
      <c r="I386" s="61"/>
      <c r="J386" s="60"/>
      <c r="K386" s="60"/>
      <c r="L386" s="60"/>
      <c r="M386" s="60"/>
      <c r="O386" s="60"/>
      <c r="P386" s="60"/>
      <c r="Q386" s="60"/>
      <c r="R386" s="60"/>
      <c r="S386" s="60"/>
      <c r="T386" s="346"/>
      <c r="U386" s="60"/>
      <c r="V386" s="61"/>
      <c r="W386" s="287"/>
      <c r="X386" s="256"/>
      <c r="Y386" s="256"/>
      <c r="Z386" s="256"/>
    </row>
    <row r="387" spans="2:26" ht="15">
      <c r="B387" s="60"/>
      <c r="C387" s="60"/>
      <c r="D387" s="60"/>
      <c r="E387" s="60"/>
      <c r="F387" s="60"/>
      <c r="G387" s="60"/>
      <c r="H387" s="60"/>
      <c r="I387" s="61"/>
      <c r="J387" s="60"/>
      <c r="K387" s="60"/>
      <c r="L387" s="60"/>
      <c r="M387" s="60"/>
      <c r="O387" s="60"/>
      <c r="P387" s="60"/>
      <c r="Q387" s="60"/>
      <c r="R387" s="60"/>
      <c r="S387" s="60"/>
      <c r="T387" s="346"/>
      <c r="U387" s="60"/>
      <c r="V387" s="61"/>
      <c r="W387" s="287"/>
      <c r="X387" s="256"/>
      <c r="Y387" s="256"/>
      <c r="Z387" s="256"/>
    </row>
    <row r="388" spans="2:26" ht="15">
      <c r="B388" s="60"/>
      <c r="C388" s="60"/>
      <c r="D388" s="60"/>
      <c r="E388" s="60"/>
      <c r="F388" s="60"/>
      <c r="G388" s="60"/>
      <c r="H388" s="60"/>
      <c r="I388" s="61"/>
      <c r="J388" s="60"/>
      <c r="K388" s="60"/>
      <c r="L388" s="60"/>
      <c r="M388" s="60"/>
      <c r="O388" s="60"/>
      <c r="P388" s="60"/>
      <c r="Q388" s="60"/>
      <c r="R388" s="60"/>
      <c r="S388" s="60"/>
      <c r="T388" s="346"/>
      <c r="U388" s="60"/>
      <c r="V388" s="61"/>
      <c r="W388" s="287"/>
      <c r="X388" s="256"/>
      <c r="Y388" s="256"/>
      <c r="Z388" s="256"/>
    </row>
    <row r="389" spans="2:26" ht="15">
      <c r="B389" s="60"/>
      <c r="C389" s="60"/>
      <c r="D389" s="60"/>
      <c r="E389" s="60"/>
      <c r="F389" s="60"/>
      <c r="G389" s="60"/>
      <c r="H389" s="60"/>
      <c r="I389" s="61"/>
      <c r="J389" s="60"/>
      <c r="K389" s="60"/>
      <c r="L389" s="60"/>
      <c r="M389" s="60"/>
      <c r="O389" s="60"/>
      <c r="P389" s="60"/>
      <c r="Q389" s="60"/>
      <c r="R389" s="60"/>
      <c r="S389" s="60"/>
      <c r="T389" s="346"/>
      <c r="U389" s="60"/>
      <c r="V389" s="61"/>
      <c r="W389" s="287"/>
      <c r="X389" s="256"/>
      <c r="Y389" s="256"/>
      <c r="Z389" s="256"/>
    </row>
    <row r="390" spans="2:26" ht="15">
      <c r="B390" s="60"/>
      <c r="C390" s="60"/>
      <c r="D390" s="60"/>
      <c r="E390" s="60"/>
      <c r="F390" s="60"/>
      <c r="G390" s="60"/>
      <c r="H390" s="60"/>
      <c r="I390" s="61"/>
      <c r="J390" s="60"/>
      <c r="K390" s="60"/>
      <c r="L390" s="60"/>
      <c r="M390" s="60"/>
      <c r="O390" s="60"/>
      <c r="P390" s="60"/>
      <c r="Q390" s="60"/>
      <c r="R390" s="60"/>
      <c r="S390" s="60"/>
      <c r="T390" s="346"/>
      <c r="U390" s="60"/>
      <c r="V390" s="61"/>
      <c r="W390" s="287"/>
      <c r="X390" s="256"/>
      <c r="Y390" s="256"/>
      <c r="Z390" s="256"/>
    </row>
    <row r="391" spans="2:26" ht="15">
      <c r="B391" s="60"/>
      <c r="C391" s="60"/>
      <c r="D391" s="60"/>
      <c r="E391" s="60"/>
      <c r="F391" s="60"/>
      <c r="G391" s="60"/>
      <c r="H391" s="60"/>
      <c r="I391" s="61"/>
      <c r="J391" s="60"/>
      <c r="K391" s="60"/>
      <c r="L391" s="60"/>
      <c r="M391" s="60"/>
      <c r="O391" s="60"/>
      <c r="P391" s="60"/>
      <c r="Q391" s="60"/>
      <c r="R391" s="60"/>
      <c r="S391" s="60"/>
      <c r="T391" s="346"/>
      <c r="U391" s="60"/>
      <c r="V391" s="61"/>
      <c r="W391" s="287"/>
      <c r="X391" s="256"/>
      <c r="Y391" s="256"/>
      <c r="Z391" s="256"/>
    </row>
    <row r="392" spans="2:26" ht="15">
      <c r="B392" s="60"/>
      <c r="C392" s="60"/>
      <c r="D392" s="60"/>
      <c r="E392" s="60"/>
      <c r="F392" s="60"/>
      <c r="G392" s="60"/>
      <c r="H392" s="60"/>
      <c r="I392" s="61"/>
      <c r="J392" s="60"/>
      <c r="K392" s="60"/>
      <c r="L392" s="60"/>
      <c r="M392" s="60"/>
      <c r="O392" s="60"/>
      <c r="P392" s="60"/>
      <c r="Q392" s="60"/>
      <c r="R392" s="60"/>
      <c r="S392" s="60"/>
      <c r="T392" s="346"/>
      <c r="U392" s="60"/>
      <c r="V392" s="61"/>
      <c r="W392" s="287"/>
      <c r="X392" s="256"/>
      <c r="Y392" s="256"/>
      <c r="Z392" s="256"/>
    </row>
    <row r="393" spans="2:26" ht="15">
      <c r="B393" s="60"/>
      <c r="C393" s="60"/>
      <c r="D393" s="60"/>
      <c r="E393" s="60"/>
      <c r="F393" s="60"/>
      <c r="G393" s="60"/>
      <c r="H393" s="60"/>
      <c r="I393" s="61"/>
      <c r="J393" s="60"/>
      <c r="K393" s="60"/>
      <c r="L393" s="60"/>
      <c r="M393" s="60"/>
      <c r="O393" s="60"/>
      <c r="P393" s="60"/>
      <c r="Q393" s="60"/>
      <c r="R393" s="60"/>
      <c r="S393" s="60"/>
      <c r="T393" s="346"/>
      <c r="U393" s="60"/>
      <c r="V393" s="61"/>
      <c r="W393" s="287"/>
      <c r="X393" s="256"/>
      <c r="Y393" s="256"/>
      <c r="Z393" s="256"/>
    </row>
    <row r="394" spans="2:26" ht="15">
      <c r="B394" s="60"/>
      <c r="C394" s="60"/>
      <c r="D394" s="60"/>
      <c r="E394" s="60"/>
      <c r="F394" s="60"/>
      <c r="G394" s="60"/>
      <c r="H394" s="60"/>
      <c r="I394" s="61"/>
      <c r="J394" s="60"/>
      <c r="K394" s="60"/>
      <c r="L394" s="60"/>
      <c r="M394" s="60"/>
      <c r="O394" s="60"/>
      <c r="P394" s="60"/>
      <c r="Q394" s="60"/>
      <c r="R394" s="60"/>
      <c r="S394" s="60"/>
      <c r="T394" s="346"/>
      <c r="U394" s="60"/>
      <c r="V394" s="61"/>
      <c r="W394" s="287"/>
      <c r="X394" s="256"/>
      <c r="Y394" s="256"/>
      <c r="Z394" s="256"/>
    </row>
    <row r="395" spans="2:26" ht="15">
      <c r="B395" s="60"/>
      <c r="C395" s="60"/>
      <c r="D395" s="60"/>
      <c r="E395" s="60"/>
      <c r="F395" s="60"/>
      <c r="G395" s="60"/>
      <c r="H395" s="60"/>
      <c r="I395" s="61"/>
      <c r="J395" s="60"/>
      <c r="K395" s="60"/>
      <c r="L395" s="60"/>
      <c r="M395" s="60"/>
      <c r="O395" s="60"/>
      <c r="P395" s="60"/>
      <c r="Q395" s="60"/>
      <c r="R395" s="60"/>
      <c r="S395" s="60"/>
      <c r="T395" s="346"/>
      <c r="U395" s="60"/>
      <c r="V395" s="61"/>
      <c r="W395" s="287"/>
      <c r="X395" s="256"/>
      <c r="Y395" s="256"/>
      <c r="Z395" s="256"/>
    </row>
    <row r="396" spans="2:26" ht="15">
      <c r="B396" s="60"/>
      <c r="C396" s="60"/>
      <c r="D396" s="60"/>
      <c r="E396" s="60"/>
      <c r="F396" s="60"/>
      <c r="G396" s="60"/>
      <c r="H396" s="60"/>
      <c r="I396" s="61"/>
      <c r="J396" s="60"/>
      <c r="K396" s="60"/>
      <c r="L396" s="60"/>
      <c r="M396" s="60"/>
      <c r="O396" s="60"/>
      <c r="P396" s="60"/>
      <c r="Q396" s="60"/>
      <c r="R396" s="60"/>
      <c r="S396" s="60"/>
      <c r="T396" s="346"/>
      <c r="U396" s="60"/>
      <c r="V396" s="61"/>
      <c r="W396" s="287"/>
      <c r="X396" s="256"/>
      <c r="Y396" s="256"/>
      <c r="Z396" s="256"/>
    </row>
    <row r="397" spans="2:26" ht="15">
      <c r="B397" s="60"/>
      <c r="C397" s="60"/>
      <c r="D397" s="60"/>
      <c r="E397" s="60"/>
      <c r="F397" s="60"/>
      <c r="G397" s="60"/>
      <c r="H397" s="60"/>
      <c r="I397" s="61"/>
      <c r="J397" s="60"/>
      <c r="K397" s="60"/>
      <c r="L397" s="60"/>
      <c r="M397" s="60"/>
      <c r="O397" s="60"/>
      <c r="P397" s="60"/>
      <c r="Q397" s="60"/>
      <c r="R397" s="60"/>
      <c r="S397" s="60"/>
      <c r="T397" s="346"/>
      <c r="U397" s="60"/>
      <c r="V397" s="61"/>
      <c r="W397" s="287"/>
      <c r="X397" s="256"/>
      <c r="Y397" s="256"/>
      <c r="Z397" s="256"/>
    </row>
    <row r="398" spans="2:26" ht="15">
      <c r="B398" s="60"/>
      <c r="C398" s="60"/>
      <c r="D398" s="60"/>
      <c r="E398" s="60"/>
      <c r="F398" s="60"/>
      <c r="G398" s="60"/>
      <c r="H398" s="60"/>
      <c r="I398" s="61"/>
      <c r="J398" s="60"/>
      <c r="K398" s="60"/>
      <c r="L398" s="60"/>
      <c r="M398" s="60"/>
      <c r="O398" s="60"/>
      <c r="P398" s="60"/>
      <c r="Q398" s="60"/>
      <c r="R398" s="60"/>
      <c r="S398" s="60"/>
      <c r="T398" s="346"/>
      <c r="U398" s="60"/>
      <c r="V398" s="61"/>
      <c r="W398" s="287"/>
      <c r="X398" s="256"/>
      <c r="Y398" s="256"/>
      <c r="Z398" s="256"/>
    </row>
    <row r="399" spans="2:26" ht="15">
      <c r="B399" s="60"/>
      <c r="C399" s="60"/>
      <c r="D399" s="60"/>
      <c r="E399" s="60"/>
      <c r="F399" s="60"/>
      <c r="G399" s="60"/>
      <c r="H399" s="60"/>
      <c r="I399" s="61"/>
      <c r="J399" s="60"/>
      <c r="K399" s="60"/>
      <c r="L399" s="60"/>
      <c r="M399" s="60"/>
      <c r="O399" s="60"/>
      <c r="P399" s="60"/>
      <c r="Q399" s="60"/>
      <c r="R399" s="60"/>
      <c r="S399" s="60"/>
      <c r="T399" s="346"/>
      <c r="U399" s="60"/>
      <c r="V399" s="61"/>
      <c r="W399" s="287"/>
      <c r="X399" s="256"/>
      <c r="Y399" s="256"/>
      <c r="Z399" s="256"/>
    </row>
    <row r="400" spans="2:26" ht="15">
      <c r="B400" s="60"/>
      <c r="C400" s="60"/>
      <c r="D400" s="60"/>
      <c r="E400" s="60"/>
      <c r="F400" s="60"/>
      <c r="G400" s="60"/>
      <c r="H400" s="60"/>
      <c r="I400" s="61"/>
      <c r="J400" s="60"/>
      <c r="K400" s="60"/>
      <c r="L400" s="60"/>
      <c r="M400" s="60"/>
      <c r="O400" s="60"/>
      <c r="P400" s="60"/>
      <c r="Q400" s="60"/>
      <c r="R400" s="60"/>
      <c r="S400" s="60"/>
      <c r="T400" s="346"/>
      <c r="U400" s="60"/>
      <c r="V400" s="61"/>
      <c r="W400" s="287"/>
      <c r="X400" s="256"/>
      <c r="Y400" s="256"/>
      <c r="Z400" s="256"/>
    </row>
    <row r="401" spans="2:26" ht="15">
      <c r="B401" s="60"/>
      <c r="C401" s="60"/>
      <c r="D401" s="60"/>
      <c r="E401" s="60"/>
      <c r="F401" s="60"/>
      <c r="G401" s="60"/>
      <c r="H401" s="60"/>
      <c r="I401" s="61"/>
      <c r="J401" s="60"/>
      <c r="K401" s="60"/>
      <c r="L401" s="60"/>
      <c r="M401" s="60"/>
      <c r="O401" s="60"/>
      <c r="P401" s="60"/>
      <c r="Q401" s="60"/>
      <c r="R401" s="60"/>
      <c r="S401" s="60"/>
      <c r="T401" s="346"/>
      <c r="U401" s="60"/>
      <c r="V401" s="61"/>
      <c r="W401" s="287"/>
      <c r="X401" s="256"/>
      <c r="Y401" s="256"/>
      <c r="Z401" s="256"/>
    </row>
    <row r="402" spans="2:26" ht="15">
      <c r="B402" s="60"/>
      <c r="C402" s="60"/>
      <c r="D402" s="60"/>
      <c r="E402" s="60"/>
      <c r="F402" s="60"/>
      <c r="G402" s="60"/>
      <c r="H402" s="60"/>
      <c r="I402" s="61"/>
      <c r="J402" s="60"/>
      <c r="K402" s="60"/>
      <c r="L402" s="60"/>
      <c r="M402" s="60"/>
      <c r="O402" s="60"/>
      <c r="P402" s="60"/>
      <c r="Q402" s="60"/>
      <c r="R402" s="60"/>
      <c r="S402" s="60"/>
      <c r="T402" s="346"/>
      <c r="U402" s="60"/>
      <c r="V402" s="61"/>
      <c r="W402" s="287"/>
      <c r="X402" s="256"/>
      <c r="Y402" s="256"/>
      <c r="Z402" s="256"/>
    </row>
    <row r="403" spans="2:26" ht="15">
      <c r="B403" s="60"/>
      <c r="C403" s="60"/>
      <c r="D403" s="60"/>
      <c r="E403" s="60"/>
      <c r="F403" s="60"/>
      <c r="G403" s="60"/>
      <c r="H403" s="60"/>
      <c r="I403" s="61"/>
      <c r="J403" s="60"/>
      <c r="K403" s="60"/>
      <c r="L403" s="60"/>
      <c r="M403" s="60"/>
      <c r="O403" s="60"/>
      <c r="P403" s="60"/>
      <c r="Q403" s="60"/>
      <c r="R403" s="60"/>
      <c r="S403" s="60"/>
      <c r="T403" s="346"/>
      <c r="U403" s="60"/>
      <c r="V403" s="61"/>
      <c r="W403" s="287"/>
      <c r="X403" s="256"/>
      <c r="Y403" s="256"/>
      <c r="Z403" s="256"/>
    </row>
    <row r="404" spans="2:26" ht="15">
      <c r="B404" s="60"/>
      <c r="C404" s="60"/>
      <c r="D404" s="60"/>
      <c r="E404" s="60"/>
      <c r="F404" s="60"/>
      <c r="G404" s="60"/>
      <c r="H404" s="60"/>
      <c r="I404" s="61"/>
      <c r="J404" s="60"/>
      <c r="K404" s="60"/>
      <c r="L404" s="60"/>
      <c r="M404" s="60"/>
      <c r="O404" s="60"/>
      <c r="P404" s="60"/>
      <c r="Q404" s="60"/>
      <c r="R404" s="60"/>
      <c r="S404" s="60"/>
      <c r="T404" s="346"/>
      <c r="U404" s="60"/>
      <c r="V404" s="61"/>
      <c r="W404" s="287"/>
      <c r="X404" s="256"/>
      <c r="Y404" s="256"/>
      <c r="Z404" s="256"/>
    </row>
    <row r="405" spans="2:26" ht="15">
      <c r="B405" s="60"/>
      <c r="C405" s="60"/>
      <c r="D405" s="60"/>
      <c r="E405" s="60"/>
      <c r="F405" s="60"/>
      <c r="G405" s="60"/>
      <c r="H405" s="60"/>
      <c r="I405" s="61"/>
      <c r="J405" s="60"/>
      <c r="K405" s="60"/>
      <c r="L405" s="60"/>
      <c r="M405" s="60"/>
      <c r="O405" s="60"/>
      <c r="P405" s="60"/>
      <c r="Q405" s="60"/>
      <c r="R405" s="60"/>
      <c r="S405" s="60"/>
      <c r="T405" s="346"/>
      <c r="U405" s="60"/>
      <c r="V405" s="61"/>
      <c r="W405" s="287"/>
      <c r="X405" s="256"/>
      <c r="Y405" s="256"/>
      <c r="Z405" s="256"/>
    </row>
    <row r="406" spans="2:26" ht="15">
      <c r="B406" s="60"/>
      <c r="C406" s="60"/>
      <c r="D406" s="60"/>
      <c r="E406" s="60"/>
      <c r="F406" s="60"/>
      <c r="G406" s="60"/>
      <c r="H406" s="60"/>
      <c r="I406" s="61"/>
      <c r="J406" s="60"/>
      <c r="K406" s="60"/>
      <c r="L406" s="60"/>
      <c r="M406" s="60"/>
      <c r="O406" s="60"/>
      <c r="P406" s="60"/>
      <c r="Q406" s="60"/>
      <c r="R406" s="60"/>
      <c r="S406" s="60"/>
      <c r="T406" s="346"/>
      <c r="U406" s="60"/>
      <c r="V406" s="61"/>
      <c r="W406" s="287"/>
      <c r="X406" s="256"/>
      <c r="Y406" s="256"/>
      <c r="Z406" s="256"/>
    </row>
    <row r="407" spans="2:26" ht="15">
      <c r="B407" s="60"/>
      <c r="C407" s="60"/>
      <c r="D407" s="60"/>
      <c r="E407" s="60"/>
      <c r="F407" s="60"/>
      <c r="G407" s="60"/>
      <c r="H407" s="60"/>
      <c r="I407" s="61"/>
      <c r="J407" s="60"/>
      <c r="K407" s="60"/>
      <c r="L407" s="60"/>
      <c r="M407" s="60"/>
      <c r="O407" s="60"/>
      <c r="P407" s="60"/>
      <c r="Q407" s="60"/>
      <c r="R407" s="60"/>
      <c r="S407" s="60"/>
      <c r="T407" s="346"/>
      <c r="U407" s="60"/>
      <c r="V407" s="61"/>
      <c r="W407" s="287"/>
      <c r="X407" s="256"/>
      <c r="Y407" s="256"/>
      <c r="Z407" s="256"/>
    </row>
    <row r="408" spans="2:26" ht="15">
      <c r="B408" s="60"/>
      <c r="C408" s="60"/>
      <c r="D408" s="60"/>
      <c r="E408" s="60"/>
      <c r="F408" s="60"/>
      <c r="G408" s="60"/>
      <c r="H408" s="60"/>
      <c r="I408" s="61"/>
      <c r="J408" s="60"/>
      <c r="K408" s="60"/>
      <c r="L408" s="60"/>
      <c r="M408" s="60"/>
      <c r="O408" s="60"/>
      <c r="P408" s="60"/>
      <c r="Q408" s="60"/>
      <c r="R408" s="60"/>
      <c r="S408" s="60"/>
      <c r="T408" s="346"/>
      <c r="U408" s="60"/>
      <c r="V408" s="61"/>
      <c r="W408" s="287"/>
      <c r="X408" s="256"/>
      <c r="Y408" s="256"/>
      <c r="Z408" s="256"/>
    </row>
    <row r="409" spans="2:26" ht="15">
      <c r="B409" s="60"/>
      <c r="C409" s="60"/>
      <c r="D409" s="60"/>
      <c r="E409" s="60"/>
      <c r="F409" s="60"/>
      <c r="G409" s="60"/>
      <c r="H409" s="60"/>
      <c r="I409" s="61"/>
      <c r="J409" s="60"/>
      <c r="K409" s="60"/>
      <c r="L409" s="60"/>
      <c r="M409" s="60"/>
      <c r="O409" s="60"/>
      <c r="P409" s="60"/>
      <c r="Q409" s="60"/>
      <c r="R409" s="60"/>
      <c r="S409" s="60"/>
      <c r="T409" s="346"/>
      <c r="U409" s="60"/>
      <c r="V409" s="61"/>
      <c r="W409" s="287"/>
      <c r="X409" s="256"/>
      <c r="Y409" s="256"/>
      <c r="Z409" s="256"/>
    </row>
    <row r="410" spans="2:26" ht="15">
      <c r="B410" s="60"/>
      <c r="C410" s="60"/>
      <c r="D410" s="60"/>
      <c r="E410" s="60"/>
      <c r="F410" s="60"/>
      <c r="G410" s="60"/>
      <c r="H410" s="60"/>
      <c r="I410" s="61"/>
      <c r="J410" s="60"/>
      <c r="K410" s="60"/>
      <c r="L410" s="60"/>
      <c r="M410" s="60"/>
      <c r="O410" s="60"/>
      <c r="P410" s="60"/>
      <c r="Q410" s="60"/>
      <c r="R410" s="60"/>
      <c r="S410" s="60"/>
      <c r="T410" s="346"/>
      <c r="U410" s="60"/>
      <c r="V410" s="61"/>
      <c r="W410" s="287"/>
      <c r="X410" s="256"/>
      <c r="Y410" s="256"/>
      <c r="Z410" s="256"/>
    </row>
    <row r="411" spans="2:26" ht="15">
      <c r="B411" s="60"/>
      <c r="C411" s="60"/>
      <c r="D411" s="60"/>
      <c r="E411" s="60"/>
      <c r="F411" s="60"/>
      <c r="G411" s="60"/>
      <c r="H411" s="60"/>
      <c r="I411" s="61"/>
      <c r="J411" s="60"/>
      <c r="K411" s="60"/>
      <c r="L411" s="60"/>
      <c r="M411" s="60"/>
      <c r="O411" s="60"/>
      <c r="P411" s="60"/>
      <c r="Q411" s="60"/>
      <c r="R411" s="60"/>
      <c r="S411" s="60"/>
      <c r="T411" s="346"/>
      <c r="U411" s="60"/>
      <c r="V411" s="61"/>
      <c r="W411" s="287"/>
      <c r="X411" s="256"/>
      <c r="Y411" s="256"/>
      <c r="Z411" s="256"/>
    </row>
    <row r="412" spans="2:26" ht="15">
      <c r="B412" s="60"/>
      <c r="C412" s="60"/>
      <c r="D412" s="60"/>
      <c r="E412" s="60"/>
      <c r="F412" s="60"/>
      <c r="G412" s="60"/>
      <c r="H412" s="60"/>
      <c r="I412" s="61"/>
      <c r="J412" s="60"/>
      <c r="K412" s="60"/>
      <c r="L412" s="60"/>
      <c r="M412" s="60"/>
      <c r="O412" s="60"/>
      <c r="P412" s="60"/>
      <c r="Q412" s="60"/>
      <c r="R412" s="60"/>
      <c r="S412" s="60"/>
      <c r="T412" s="346"/>
      <c r="U412" s="60"/>
      <c r="V412" s="61"/>
      <c r="W412" s="287"/>
      <c r="X412" s="256"/>
      <c r="Y412" s="256"/>
      <c r="Z412" s="256"/>
    </row>
  </sheetData>
  <sheetProtection/>
  <mergeCells count="857">
    <mergeCell ref="W33:W35"/>
    <mergeCell ref="X33:X35"/>
    <mergeCell ref="Y33:Y35"/>
    <mergeCell ref="Z33:Z35"/>
    <mergeCell ref="T35:T38"/>
    <mergeCell ref="W36:W38"/>
    <mergeCell ref="X36:X38"/>
    <mergeCell ref="Y36:Y38"/>
    <mergeCell ref="Z36:Z38"/>
    <mergeCell ref="W27:W29"/>
    <mergeCell ref="X27:X29"/>
    <mergeCell ref="Y27:Y29"/>
    <mergeCell ref="Z27:Z29"/>
    <mergeCell ref="W30:W32"/>
    <mergeCell ref="X30:X32"/>
    <mergeCell ref="Y30:Y32"/>
    <mergeCell ref="Z30:Z32"/>
    <mergeCell ref="K30:K32"/>
    <mergeCell ref="L30:L32"/>
    <mergeCell ref="M30:M32"/>
    <mergeCell ref="L33:L35"/>
    <mergeCell ref="M33:M35"/>
    <mergeCell ref="J36:J38"/>
    <mergeCell ref="K36:K38"/>
    <mergeCell ref="L36:L38"/>
    <mergeCell ref="M36:M38"/>
    <mergeCell ref="Q55:Q58"/>
    <mergeCell ref="R55:R58"/>
    <mergeCell ref="S55:S58"/>
    <mergeCell ref="T55:T58"/>
    <mergeCell ref="E27:E38"/>
    <mergeCell ref="F27:F38"/>
    <mergeCell ref="G27:G30"/>
    <mergeCell ref="J27:J29"/>
    <mergeCell ref="K27:K29"/>
    <mergeCell ref="G31:G34"/>
    <mergeCell ref="S47:S50"/>
    <mergeCell ref="T47:T50"/>
    <mergeCell ref="E43:E46"/>
    <mergeCell ref="E55:E58"/>
    <mergeCell ref="F55:F58"/>
    <mergeCell ref="G55:G58"/>
    <mergeCell ref="Q51:Q54"/>
    <mergeCell ref="R51:R54"/>
    <mergeCell ref="S51:S54"/>
    <mergeCell ref="T51:T54"/>
    <mergeCell ref="D47:D50"/>
    <mergeCell ref="E47:E50"/>
    <mergeCell ref="F47:F50"/>
    <mergeCell ref="G47:G50"/>
    <mergeCell ref="Q47:Q50"/>
    <mergeCell ref="R47:R50"/>
    <mergeCell ref="G43:G46"/>
    <mergeCell ref="Q43:Q46"/>
    <mergeCell ref="R43:R46"/>
    <mergeCell ref="S43:S46"/>
    <mergeCell ref="S17:S20"/>
    <mergeCell ref="T43:T46"/>
    <mergeCell ref="J33:J35"/>
    <mergeCell ref="K33:K35"/>
    <mergeCell ref="G35:G38"/>
    <mergeCell ref="L27:L29"/>
    <mergeCell ref="D39:D42"/>
    <mergeCell ref="E39:E42"/>
    <mergeCell ref="F39:F42"/>
    <mergeCell ref="C8:C24"/>
    <mergeCell ref="Q12:Z12"/>
    <mergeCell ref="Q8:Q11"/>
    <mergeCell ref="R8:R11"/>
    <mergeCell ref="Q13:Q16"/>
    <mergeCell ref="M27:M29"/>
    <mergeCell ref="J30:J32"/>
    <mergeCell ref="D27:D38"/>
    <mergeCell ref="D51:D54"/>
    <mergeCell ref="E51:E54"/>
    <mergeCell ref="G290:G293"/>
    <mergeCell ref="T17:T20"/>
    <mergeCell ref="Q21:Q24"/>
    <mergeCell ref="R21:R24"/>
    <mergeCell ref="S21:S24"/>
    <mergeCell ref="T21:T24"/>
    <mergeCell ref="D26:M26"/>
    <mergeCell ref="Q290:Q293"/>
    <mergeCell ref="R290:R293"/>
    <mergeCell ref="S290:S293"/>
    <mergeCell ref="T290:T293"/>
    <mergeCell ref="D277:D280"/>
    <mergeCell ref="D12:M12"/>
    <mergeCell ref="D13:D16"/>
    <mergeCell ref="E13:E16"/>
    <mergeCell ref="F13:F16"/>
    <mergeCell ref="D17:D20"/>
    <mergeCell ref="S60:S63"/>
    <mergeCell ref="T60:T63"/>
    <mergeCell ref="G285:G288"/>
    <mergeCell ref="D276:M276"/>
    <mergeCell ref="G78:G81"/>
    <mergeCell ref="D149:M149"/>
    <mergeCell ref="R277:R280"/>
    <mergeCell ref="S277:S280"/>
    <mergeCell ref="T277:T280"/>
    <mergeCell ref="P272:P334"/>
    <mergeCell ref="R116:R119"/>
    <mergeCell ref="S116:S119"/>
    <mergeCell ref="T116:T119"/>
    <mergeCell ref="D116:M119"/>
    <mergeCell ref="Q116:Q119"/>
    <mergeCell ref="Q294:Q297"/>
    <mergeCell ref="D285:D288"/>
    <mergeCell ref="D290:D293"/>
    <mergeCell ref="D294:M297"/>
    <mergeCell ref="Q163:Z163"/>
    <mergeCell ref="S13:S16"/>
    <mergeCell ref="F17:F20"/>
    <mergeCell ref="G17:G20"/>
    <mergeCell ref="D21:D24"/>
    <mergeCell ref="E21:E24"/>
    <mergeCell ref="F21:F24"/>
    <mergeCell ref="G21:G24"/>
    <mergeCell ref="E17:E20"/>
    <mergeCell ref="K1:M1"/>
    <mergeCell ref="B2:M2"/>
    <mergeCell ref="B3:M3"/>
    <mergeCell ref="B4:B5"/>
    <mergeCell ref="C4:C5"/>
    <mergeCell ref="D4:D5"/>
    <mergeCell ref="E4:E5"/>
    <mergeCell ref="F4:F5"/>
    <mergeCell ref="G4:G5"/>
    <mergeCell ref="J4:M4"/>
    <mergeCell ref="Q4:Q5"/>
    <mergeCell ref="P8:P24"/>
    <mergeCell ref="H6:I6"/>
    <mergeCell ref="Q17:Q20"/>
    <mergeCell ref="R17:R20"/>
    <mergeCell ref="R13:R16"/>
    <mergeCell ref="G65:G68"/>
    <mergeCell ref="L65:L67"/>
    <mergeCell ref="M65:M67"/>
    <mergeCell ref="L68:L70"/>
    <mergeCell ref="F43:F46"/>
    <mergeCell ref="H4:I5"/>
    <mergeCell ref="D64:M64"/>
    <mergeCell ref="F51:F54"/>
    <mergeCell ref="G51:G54"/>
    <mergeCell ref="D55:D58"/>
    <mergeCell ref="T13:T16"/>
    <mergeCell ref="U6:V6"/>
    <mergeCell ref="S8:S11"/>
    <mergeCell ref="T8:T11"/>
    <mergeCell ref="P7:Z7"/>
    <mergeCell ref="D77:M77"/>
    <mergeCell ref="D60:M63"/>
    <mergeCell ref="R60:R63"/>
    <mergeCell ref="Q60:Q63"/>
    <mergeCell ref="G13:G16"/>
    <mergeCell ref="X1:Z1"/>
    <mergeCell ref="O2:Z2"/>
    <mergeCell ref="O3:Z3"/>
    <mergeCell ref="O4:O5"/>
    <mergeCell ref="P4:P5"/>
    <mergeCell ref="S4:S5"/>
    <mergeCell ref="T4:T5"/>
    <mergeCell ref="R4:R5"/>
    <mergeCell ref="U4:V5"/>
    <mergeCell ref="W4:Z4"/>
    <mergeCell ref="F326:F330"/>
    <mergeCell ref="D307:D310"/>
    <mergeCell ref="E307:E310"/>
    <mergeCell ref="F307:F310"/>
    <mergeCell ref="D316:D320"/>
    <mergeCell ref="D321:M324"/>
    <mergeCell ref="G326:G330"/>
    <mergeCell ref="F290:F293"/>
    <mergeCell ref="D289:M289"/>
    <mergeCell ref="D311:D314"/>
    <mergeCell ref="E311:E314"/>
    <mergeCell ref="F311:F314"/>
    <mergeCell ref="G311:G314"/>
    <mergeCell ref="F302:F305"/>
    <mergeCell ref="D298:M301"/>
    <mergeCell ref="D306:M306"/>
    <mergeCell ref="G302:G305"/>
    <mergeCell ref="C25:C263"/>
    <mergeCell ref="D43:D46"/>
    <mergeCell ref="D264:D267"/>
    <mergeCell ref="E264:E267"/>
    <mergeCell ref="F264:F267"/>
    <mergeCell ref="G307:G310"/>
    <mergeCell ref="G272:G275"/>
    <mergeCell ref="E277:E280"/>
    <mergeCell ref="F277:F280"/>
    <mergeCell ref="G277:G280"/>
    <mergeCell ref="E285:E288"/>
    <mergeCell ref="F285:F288"/>
    <mergeCell ref="D326:D330"/>
    <mergeCell ref="E326:E330"/>
    <mergeCell ref="G316:G320"/>
    <mergeCell ref="F316:F320"/>
    <mergeCell ref="E316:E320"/>
    <mergeCell ref="D302:D305"/>
    <mergeCell ref="E302:E305"/>
    <mergeCell ref="E290:E293"/>
    <mergeCell ref="D111:D114"/>
    <mergeCell ref="E111:E114"/>
    <mergeCell ref="F111:F114"/>
    <mergeCell ref="G111:G114"/>
    <mergeCell ref="D115:M115"/>
    <mergeCell ref="B272:B334"/>
    <mergeCell ref="C272:C334"/>
    <mergeCell ref="D272:D275"/>
    <mergeCell ref="E272:E275"/>
    <mergeCell ref="F272:F275"/>
    <mergeCell ref="G158:G161"/>
    <mergeCell ref="G154:G157"/>
    <mergeCell ref="G150:G153"/>
    <mergeCell ref="D130:M130"/>
    <mergeCell ref="E150:E161"/>
    <mergeCell ref="G264:G267"/>
    <mergeCell ref="D260:D263"/>
    <mergeCell ref="E260:E263"/>
    <mergeCell ref="F260:F263"/>
    <mergeCell ref="G260:G263"/>
    <mergeCell ref="F236:F247"/>
    <mergeCell ref="G236:G239"/>
    <mergeCell ref="E220:E223"/>
    <mergeCell ref="F220:F223"/>
    <mergeCell ref="G220:G223"/>
    <mergeCell ref="D103:D106"/>
    <mergeCell ref="E103:E106"/>
    <mergeCell ref="F103:F106"/>
    <mergeCell ref="G103:G106"/>
    <mergeCell ref="D107:D110"/>
    <mergeCell ref="L248:L250"/>
    <mergeCell ref="L236:L238"/>
    <mergeCell ref="L251:L253"/>
    <mergeCell ref="L239:L241"/>
    <mergeCell ref="M159:M161"/>
    <mergeCell ref="D206:M206"/>
    <mergeCell ref="J230:J232"/>
    <mergeCell ref="M236:M238"/>
    <mergeCell ref="M248:M250"/>
    <mergeCell ref="E236:E247"/>
    <mergeCell ref="J257:J259"/>
    <mergeCell ref="K257:K259"/>
    <mergeCell ref="L257:L259"/>
    <mergeCell ref="M257:M259"/>
    <mergeCell ref="J254:J256"/>
    <mergeCell ref="K254:K256"/>
    <mergeCell ref="L254:L256"/>
    <mergeCell ref="J251:J253"/>
    <mergeCell ref="K251:K253"/>
    <mergeCell ref="M251:M253"/>
    <mergeCell ref="G252:G255"/>
    <mergeCell ref="J245:J247"/>
    <mergeCell ref="K245:K247"/>
    <mergeCell ref="L245:L247"/>
    <mergeCell ref="M245:M247"/>
    <mergeCell ref="M254:M256"/>
    <mergeCell ref="K248:K250"/>
    <mergeCell ref="D248:D259"/>
    <mergeCell ref="E248:E259"/>
    <mergeCell ref="F248:F259"/>
    <mergeCell ref="G248:G251"/>
    <mergeCell ref="J248:J250"/>
    <mergeCell ref="D236:D247"/>
    <mergeCell ref="J239:J241"/>
    <mergeCell ref="G240:G243"/>
    <mergeCell ref="J242:J244"/>
    <mergeCell ref="G256:G259"/>
    <mergeCell ref="M239:M241"/>
    <mergeCell ref="K242:K244"/>
    <mergeCell ref="L242:L244"/>
    <mergeCell ref="M242:M244"/>
    <mergeCell ref="G244:G247"/>
    <mergeCell ref="K236:K238"/>
    <mergeCell ref="K239:K241"/>
    <mergeCell ref="J236:J238"/>
    <mergeCell ref="K230:K232"/>
    <mergeCell ref="L230:L232"/>
    <mergeCell ref="M230:M232"/>
    <mergeCell ref="J233:J235"/>
    <mergeCell ref="K233:K235"/>
    <mergeCell ref="L233:L235"/>
    <mergeCell ref="M233:M235"/>
    <mergeCell ref="J224:J226"/>
    <mergeCell ref="K224:K226"/>
    <mergeCell ref="L224:L226"/>
    <mergeCell ref="M224:M226"/>
    <mergeCell ref="J227:J229"/>
    <mergeCell ref="K227:K229"/>
    <mergeCell ref="L227:L229"/>
    <mergeCell ref="M227:M229"/>
    <mergeCell ref="D224:D235"/>
    <mergeCell ref="E224:E235"/>
    <mergeCell ref="F224:F235"/>
    <mergeCell ref="G224:G227"/>
    <mergeCell ref="G228:G231"/>
    <mergeCell ref="G232:G235"/>
    <mergeCell ref="D220:D223"/>
    <mergeCell ref="D212:D215"/>
    <mergeCell ref="E212:E215"/>
    <mergeCell ref="F212:F215"/>
    <mergeCell ref="G212:G215"/>
    <mergeCell ref="D216:D219"/>
    <mergeCell ref="E216:E219"/>
    <mergeCell ref="F216:F219"/>
    <mergeCell ref="G216:G219"/>
    <mergeCell ref="D207:D210"/>
    <mergeCell ref="E207:E210"/>
    <mergeCell ref="F207:F210"/>
    <mergeCell ref="G207:G210"/>
    <mergeCell ref="D211:M211"/>
    <mergeCell ref="D187:M187"/>
    <mergeCell ref="D188:D191"/>
    <mergeCell ref="E188:E191"/>
    <mergeCell ref="F188:F191"/>
    <mergeCell ref="G188:G191"/>
    <mergeCell ref="L202:L204"/>
    <mergeCell ref="M202:M204"/>
    <mergeCell ref="D192:M192"/>
    <mergeCell ref="L181:L183"/>
    <mergeCell ref="M181:M183"/>
    <mergeCell ref="G183:G186"/>
    <mergeCell ref="J184:J186"/>
    <mergeCell ref="K184:K186"/>
    <mergeCell ref="L184:L186"/>
    <mergeCell ref="M184:M186"/>
    <mergeCell ref="L175:L177"/>
    <mergeCell ref="M175:M177"/>
    <mergeCell ref="J178:J180"/>
    <mergeCell ref="K178:K180"/>
    <mergeCell ref="L178:L180"/>
    <mergeCell ref="M178:M180"/>
    <mergeCell ref="D175:D186"/>
    <mergeCell ref="E175:E186"/>
    <mergeCell ref="F175:F186"/>
    <mergeCell ref="G175:G178"/>
    <mergeCell ref="J175:J177"/>
    <mergeCell ref="K175:K177"/>
    <mergeCell ref="G179:G182"/>
    <mergeCell ref="J181:J183"/>
    <mergeCell ref="K181:K183"/>
    <mergeCell ref="D173:M173"/>
    <mergeCell ref="D174:M174"/>
    <mergeCell ref="G141:G144"/>
    <mergeCell ref="J143:J145"/>
    <mergeCell ref="K143:K145"/>
    <mergeCell ref="L143:L145"/>
    <mergeCell ref="J150:J152"/>
    <mergeCell ref="K150:K152"/>
    <mergeCell ref="L150:L152"/>
    <mergeCell ref="M150:M152"/>
    <mergeCell ref="F150:F161"/>
    <mergeCell ref="L156:L158"/>
    <mergeCell ref="M156:M158"/>
    <mergeCell ref="M143:M145"/>
    <mergeCell ref="G145:G148"/>
    <mergeCell ref="J146:J148"/>
    <mergeCell ref="K146:K148"/>
    <mergeCell ref="J159:J161"/>
    <mergeCell ref="K159:K161"/>
    <mergeCell ref="L159:L161"/>
    <mergeCell ref="E107:E110"/>
    <mergeCell ref="F107:F110"/>
    <mergeCell ref="G107:G110"/>
    <mergeCell ref="D95:D98"/>
    <mergeCell ref="E95:E98"/>
    <mergeCell ref="F95:F98"/>
    <mergeCell ref="G95:G98"/>
    <mergeCell ref="D99:D102"/>
    <mergeCell ref="E99:E102"/>
    <mergeCell ref="F99:F102"/>
    <mergeCell ref="G99:G102"/>
    <mergeCell ref="J89:J91"/>
    <mergeCell ref="K89:K91"/>
    <mergeCell ref="L89:L91"/>
    <mergeCell ref="M89:M91"/>
    <mergeCell ref="G91:G94"/>
    <mergeCell ref="J92:J94"/>
    <mergeCell ref="K92:K94"/>
    <mergeCell ref="L92:L94"/>
    <mergeCell ref="M92:M94"/>
    <mergeCell ref="G83:G86"/>
    <mergeCell ref="J83:J85"/>
    <mergeCell ref="K83:K85"/>
    <mergeCell ref="L83:L85"/>
    <mergeCell ref="M83:M85"/>
    <mergeCell ref="J86:J88"/>
    <mergeCell ref="K86:K88"/>
    <mergeCell ref="L86:L88"/>
    <mergeCell ref="M86:M88"/>
    <mergeCell ref="G87:G90"/>
    <mergeCell ref="D82:E82"/>
    <mergeCell ref="D83:D94"/>
    <mergeCell ref="E83:E94"/>
    <mergeCell ref="F83:F94"/>
    <mergeCell ref="D65:D76"/>
    <mergeCell ref="E65:E76"/>
    <mergeCell ref="F65:F76"/>
    <mergeCell ref="E78:E81"/>
    <mergeCell ref="F78:F81"/>
    <mergeCell ref="D78:D81"/>
    <mergeCell ref="J82:M82"/>
    <mergeCell ref="Q59:Z59"/>
    <mergeCell ref="D59:M59"/>
    <mergeCell ref="C7:M7"/>
    <mergeCell ref="B8:B267"/>
    <mergeCell ref="D8:D11"/>
    <mergeCell ref="E8:E11"/>
    <mergeCell ref="F8:F11"/>
    <mergeCell ref="G8:G11"/>
    <mergeCell ref="Q82:R82"/>
    <mergeCell ref="W82:Z82"/>
    <mergeCell ref="Q111:Z114"/>
    <mergeCell ref="Q77:Z77"/>
    <mergeCell ref="Q78:Q81"/>
    <mergeCell ref="R78:R81"/>
    <mergeCell ref="S78:S81"/>
    <mergeCell ref="T78:T81"/>
    <mergeCell ref="Q83:Q94"/>
    <mergeCell ref="R83:R94"/>
    <mergeCell ref="S83:S94"/>
    <mergeCell ref="T83:T86"/>
    <mergeCell ref="W83:W85"/>
    <mergeCell ref="X83:X85"/>
    <mergeCell ref="T87:T90"/>
    <mergeCell ref="W89:W91"/>
    <mergeCell ref="X89:X91"/>
    <mergeCell ref="Y83:Y85"/>
    <mergeCell ref="Z83:Z85"/>
    <mergeCell ref="W86:W88"/>
    <mergeCell ref="X86:X88"/>
    <mergeCell ref="Y86:Y88"/>
    <mergeCell ref="Z86:Z88"/>
    <mergeCell ref="Y89:Y91"/>
    <mergeCell ref="Z89:Z91"/>
    <mergeCell ref="T91:T94"/>
    <mergeCell ref="W92:W94"/>
    <mergeCell ref="X92:X94"/>
    <mergeCell ref="Y92:Y94"/>
    <mergeCell ref="Z92:Z94"/>
    <mergeCell ref="S107:S110"/>
    <mergeCell ref="T107:T110"/>
    <mergeCell ref="Q95:Q98"/>
    <mergeCell ref="R95:R98"/>
    <mergeCell ref="S95:S98"/>
    <mergeCell ref="T95:T98"/>
    <mergeCell ref="Q99:Q102"/>
    <mergeCell ref="R99:R102"/>
    <mergeCell ref="S99:S102"/>
    <mergeCell ref="T99:T102"/>
    <mergeCell ref="D128:M128"/>
    <mergeCell ref="D129:M129"/>
    <mergeCell ref="D150:D161"/>
    <mergeCell ref="Q115:Z115"/>
    <mergeCell ref="Q103:Q106"/>
    <mergeCell ref="R103:R106"/>
    <mergeCell ref="S103:S106"/>
    <mergeCell ref="T103:T106"/>
    <mergeCell ref="Q107:Q110"/>
    <mergeCell ref="R107:R110"/>
    <mergeCell ref="R131:R134"/>
    <mergeCell ref="S131:S134"/>
    <mergeCell ref="T131:T134"/>
    <mergeCell ref="Q130:V130"/>
    <mergeCell ref="D131:M134"/>
    <mergeCell ref="Q124:Q127"/>
    <mergeCell ref="R124:R127"/>
    <mergeCell ref="S124:S127"/>
    <mergeCell ref="T124:T127"/>
    <mergeCell ref="Q129:Z129"/>
    <mergeCell ref="Q149:Z149"/>
    <mergeCell ref="Q150:Q161"/>
    <mergeCell ref="R150:R161"/>
    <mergeCell ref="S150:S161"/>
    <mergeCell ref="T150:T153"/>
    <mergeCell ref="W150:W152"/>
    <mergeCell ref="X150:X152"/>
    <mergeCell ref="Y150:Y152"/>
    <mergeCell ref="Z150:Z152"/>
    <mergeCell ref="W153:W155"/>
    <mergeCell ref="X153:X155"/>
    <mergeCell ref="Y153:Y155"/>
    <mergeCell ref="Z153:Z155"/>
    <mergeCell ref="X156:X158"/>
    <mergeCell ref="Y156:Y158"/>
    <mergeCell ref="Z156:Z158"/>
    <mergeCell ref="X159:X161"/>
    <mergeCell ref="Y159:Y161"/>
    <mergeCell ref="Z159:Z161"/>
    <mergeCell ref="D169:M172"/>
    <mergeCell ref="T164:T167"/>
    <mergeCell ref="D163:M163"/>
    <mergeCell ref="D164:M167"/>
    <mergeCell ref="Q162:Z162"/>
    <mergeCell ref="D162:M162"/>
    <mergeCell ref="D168:M168"/>
    <mergeCell ref="T154:T157"/>
    <mergeCell ref="W156:W158"/>
    <mergeCell ref="L153:L155"/>
    <mergeCell ref="M153:M155"/>
    <mergeCell ref="J156:J158"/>
    <mergeCell ref="K156:K158"/>
    <mergeCell ref="T158:T161"/>
    <mergeCell ref="W159:W161"/>
    <mergeCell ref="J153:J155"/>
    <mergeCell ref="K153:K155"/>
    <mergeCell ref="Q168:Z168"/>
    <mergeCell ref="Q169:Q172"/>
    <mergeCell ref="R169:R172"/>
    <mergeCell ref="S169:S172"/>
    <mergeCell ref="T169:T172"/>
    <mergeCell ref="Q164:Q167"/>
    <mergeCell ref="R164:R167"/>
    <mergeCell ref="S164:S167"/>
    <mergeCell ref="Q173:Z173"/>
    <mergeCell ref="Q174:Z174"/>
    <mergeCell ref="Q175:Q186"/>
    <mergeCell ref="R175:R186"/>
    <mergeCell ref="S175:S186"/>
    <mergeCell ref="T175:T178"/>
    <mergeCell ref="W175:W177"/>
    <mergeCell ref="X175:X177"/>
    <mergeCell ref="Y175:Y177"/>
    <mergeCell ref="Z175:Z177"/>
    <mergeCell ref="T179:T182"/>
    <mergeCell ref="W181:W183"/>
    <mergeCell ref="X181:X183"/>
    <mergeCell ref="Y181:Y183"/>
    <mergeCell ref="Z181:Z183"/>
    <mergeCell ref="T183:T186"/>
    <mergeCell ref="W184:W186"/>
    <mergeCell ref="X184:X186"/>
    <mergeCell ref="Y184:Y186"/>
    <mergeCell ref="Z184:Z186"/>
    <mergeCell ref="W178:W180"/>
    <mergeCell ref="X178:X180"/>
    <mergeCell ref="Y178:Y180"/>
    <mergeCell ref="Z178:Z180"/>
    <mergeCell ref="Q205:Z205"/>
    <mergeCell ref="Q207:Q210"/>
    <mergeCell ref="R207:R210"/>
    <mergeCell ref="S207:S210"/>
    <mergeCell ref="T207:T210"/>
    <mergeCell ref="Q187:Z187"/>
    <mergeCell ref="Q188:Q191"/>
    <mergeCell ref="R188:R191"/>
    <mergeCell ref="S188:S191"/>
    <mergeCell ref="T188:T191"/>
    <mergeCell ref="Q211:Z211"/>
    <mergeCell ref="Q212:Q215"/>
    <mergeCell ref="R212:R215"/>
    <mergeCell ref="S212:S215"/>
    <mergeCell ref="T212:T215"/>
    <mergeCell ref="Q192:Z192"/>
    <mergeCell ref="Q216:Q219"/>
    <mergeCell ref="R216:R219"/>
    <mergeCell ref="S216:S219"/>
    <mergeCell ref="T216:T219"/>
    <mergeCell ref="Q220:Q223"/>
    <mergeCell ref="R220:R223"/>
    <mergeCell ref="S220:S223"/>
    <mergeCell ref="T220:T223"/>
    <mergeCell ref="R224:R235"/>
    <mergeCell ref="S224:S235"/>
    <mergeCell ref="T224:T227"/>
    <mergeCell ref="T228:T231"/>
    <mergeCell ref="W224:W226"/>
    <mergeCell ref="W230:W232"/>
    <mergeCell ref="X224:X226"/>
    <mergeCell ref="Y224:Y226"/>
    <mergeCell ref="Z224:Z226"/>
    <mergeCell ref="W227:W229"/>
    <mergeCell ref="X227:X229"/>
    <mergeCell ref="Y227:Y229"/>
    <mergeCell ref="Z227:Z229"/>
    <mergeCell ref="X230:X232"/>
    <mergeCell ref="Y230:Y232"/>
    <mergeCell ref="Z230:Z232"/>
    <mergeCell ref="T232:T235"/>
    <mergeCell ref="W233:W235"/>
    <mergeCell ref="X233:X235"/>
    <mergeCell ref="Y233:Y235"/>
    <mergeCell ref="Z233:Z235"/>
    <mergeCell ref="S236:S247"/>
    <mergeCell ref="T236:T239"/>
    <mergeCell ref="W236:W238"/>
    <mergeCell ref="X236:X238"/>
    <mergeCell ref="T240:T243"/>
    <mergeCell ref="W242:W244"/>
    <mergeCell ref="X242:X244"/>
    <mergeCell ref="Y236:Y238"/>
    <mergeCell ref="Z236:Z238"/>
    <mergeCell ref="W239:W241"/>
    <mergeCell ref="X239:X241"/>
    <mergeCell ref="Y239:Y241"/>
    <mergeCell ref="Z239:Z241"/>
    <mergeCell ref="Z242:Z244"/>
    <mergeCell ref="T244:T247"/>
    <mergeCell ref="W245:W247"/>
    <mergeCell ref="X245:X247"/>
    <mergeCell ref="Y245:Y247"/>
    <mergeCell ref="Z245:Z247"/>
    <mergeCell ref="Y242:Y244"/>
    <mergeCell ref="Q248:Q259"/>
    <mergeCell ref="R248:R259"/>
    <mergeCell ref="S248:S259"/>
    <mergeCell ref="T248:T251"/>
    <mergeCell ref="W248:W250"/>
    <mergeCell ref="X248:X250"/>
    <mergeCell ref="T252:T255"/>
    <mergeCell ref="W254:W256"/>
    <mergeCell ref="X254:X256"/>
    <mergeCell ref="Y248:Y250"/>
    <mergeCell ref="Z248:Z250"/>
    <mergeCell ref="W251:W253"/>
    <mergeCell ref="X251:X253"/>
    <mergeCell ref="Y251:Y253"/>
    <mergeCell ref="Z251:Z253"/>
    <mergeCell ref="S260:S263"/>
    <mergeCell ref="T260:T263"/>
    <mergeCell ref="Y254:Y256"/>
    <mergeCell ref="Z254:Z256"/>
    <mergeCell ref="T256:T259"/>
    <mergeCell ref="W257:W259"/>
    <mergeCell ref="Y257:Y259"/>
    <mergeCell ref="Z257:Z259"/>
    <mergeCell ref="X257:X259"/>
    <mergeCell ref="S272:S275"/>
    <mergeCell ref="T272:T275"/>
    <mergeCell ref="Q281:Q284"/>
    <mergeCell ref="R281:R284"/>
    <mergeCell ref="S281:S284"/>
    <mergeCell ref="T281:T284"/>
    <mergeCell ref="Q272:Q275"/>
    <mergeCell ref="R272:R275"/>
    <mergeCell ref="Q276:Z276"/>
    <mergeCell ref="Q277:Q280"/>
    <mergeCell ref="R285:R288"/>
    <mergeCell ref="S285:S288"/>
    <mergeCell ref="T285:T288"/>
    <mergeCell ref="Q285:Q288"/>
    <mergeCell ref="S298:S301"/>
    <mergeCell ref="T298:T301"/>
    <mergeCell ref="Q289:Z289"/>
    <mergeCell ref="R294:R297"/>
    <mergeCell ref="S294:S297"/>
    <mergeCell ref="T294:T297"/>
    <mergeCell ref="Q307:Q310"/>
    <mergeCell ref="R307:R310"/>
    <mergeCell ref="S302:S305"/>
    <mergeCell ref="T302:T305"/>
    <mergeCell ref="Q298:Q301"/>
    <mergeCell ref="R298:R301"/>
    <mergeCell ref="Q302:Q305"/>
    <mergeCell ref="R302:R305"/>
    <mergeCell ref="S326:S330"/>
    <mergeCell ref="T326:T330"/>
    <mergeCell ref="Q316:Q320"/>
    <mergeCell ref="R316:R320"/>
    <mergeCell ref="S307:S310"/>
    <mergeCell ref="T307:T310"/>
    <mergeCell ref="Q311:Q314"/>
    <mergeCell ref="R311:R314"/>
    <mergeCell ref="S311:S314"/>
    <mergeCell ref="T311:T314"/>
    <mergeCell ref="Q268:Q271"/>
    <mergeCell ref="R268:R271"/>
    <mergeCell ref="S268:S271"/>
    <mergeCell ref="T268:T271"/>
    <mergeCell ref="X71:X73"/>
    <mergeCell ref="Y71:Y73"/>
    <mergeCell ref="T73:T76"/>
    <mergeCell ref="W74:W76"/>
    <mergeCell ref="X74:X76"/>
    <mergeCell ref="Y74:Y76"/>
    <mergeCell ref="T137:T140"/>
    <mergeCell ref="M68:M70"/>
    <mergeCell ref="Y65:Y67"/>
    <mergeCell ref="Z65:Z67"/>
    <mergeCell ref="Y68:Y70"/>
    <mergeCell ref="Z68:Z70"/>
    <mergeCell ref="X65:X67"/>
    <mergeCell ref="X68:X70"/>
    <mergeCell ref="Z71:Z73"/>
    <mergeCell ref="Q131:Q134"/>
    <mergeCell ref="S65:S76"/>
    <mergeCell ref="T65:T68"/>
    <mergeCell ref="W65:W67"/>
    <mergeCell ref="W68:W70"/>
    <mergeCell ref="T69:T72"/>
    <mergeCell ref="W71:W73"/>
    <mergeCell ref="G69:G72"/>
    <mergeCell ref="J71:J73"/>
    <mergeCell ref="K71:K73"/>
    <mergeCell ref="Q260:Q263"/>
    <mergeCell ref="Q65:Q76"/>
    <mergeCell ref="R65:R76"/>
    <mergeCell ref="R260:R263"/>
    <mergeCell ref="Q236:Q247"/>
    <mergeCell ref="R236:R247"/>
    <mergeCell ref="Q224:Q235"/>
    <mergeCell ref="K74:K76"/>
    <mergeCell ref="L74:L76"/>
    <mergeCell ref="M74:M76"/>
    <mergeCell ref="J65:J67"/>
    <mergeCell ref="K65:K67"/>
    <mergeCell ref="J68:J70"/>
    <mergeCell ref="K68:K70"/>
    <mergeCell ref="Z74:Z76"/>
    <mergeCell ref="K196:K198"/>
    <mergeCell ref="L196:L198"/>
    <mergeCell ref="M196:M198"/>
    <mergeCell ref="G197:G200"/>
    <mergeCell ref="J199:J201"/>
    <mergeCell ref="K199:K201"/>
    <mergeCell ref="L199:L201"/>
    <mergeCell ref="M199:M201"/>
    <mergeCell ref="G201:G204"/>
    <mergeCell ref="D193:D204"/>
    <mergeCell ref="E193:E204"/>
    <mergeCell ref="F193:F204"/>
    <mergeCell ref="G193:G196"/>
    <mergeCell ref="J193:J195"/>
    <mergeCell ref="K193:K195"/>
    <mergeCell ref="J202:J204"/>
    <mergeCell ref="K202:K204"/>
    <mergeCell ref="L193:L195"/>
    <mergeCell ref="M193:M195"/>
    <mergeCell ref="J196:J198"/>
    <mergeCell ref="D135:M135"/>
    <mergeCell ref="D136:M136"/>
    <mergeCell ref="Q135:Z135"/>
    <mergeCell ref="Q136:Z136"/>
    <mergeCell ref="Q137:Q148"/>
    <mergeCell ref="R137:R148"/>
    <mergeCell ref="S137:S148"/>
    <mergeCell ref="W137:W139"/>
    <mergeCell ref="X137:X139"/>
    <mergeCell ref="Y137:Y139"/>
    <mergeCell ref="Z137:Z139"/>
    <mergeCell ref="W140:W142"/>
    <mergeCell ref="X140:X142"/>
    <mergeCell ref="Y140:Y142"/>
    <mergeCell ref="Z140:Z142"/>
    <mergeCell ref="T141:T144"/>
    <mergeCell ref="W143:W145"/>
    <mergeCell ref="X143:X145"/>
    <mergeCell ref="Y143:Y145"/>
    <mergeCell ref="Z143:Z145"/>
    <mergeCell ref="T145:T148"/>
    <mergeCell ref="W146:W148"/>
    <mergeCell ref="X146:X148"/>
    <mergeCell ref="Y146:Y148"/>
    <mergeCell ref="Z146:Z148"/>
    <mergeCell ref="T193:T196"/>
    <mergeCell ref="W193:W195"/>
    <mergeCell ref="X193:X195"/>
    <mergeCell ref="T197:T200"/>
    <mergeCell ref="W199:W201"/>
    <mergeCell ref="X199:X201"/>
    <mergeCell ref="Y193:Y195"/>
    <mergeCell ref="Z193:Z195"/>
    <mergeCell ref="W196:W198"/>
    <mergeCell ref="X196:X198"/>
    <mergeCell ref="Y196:Y198"/>
    <mergeCell ref="Z196:Z198"/>
    <mergeCell ref="Y199:Y201"/>
    <mergeCell ref="Z199:Z201"/>
    <mergeCell ref="T201:T204"/>
    <mergeCell ref="W202:W204"/>
    <mergeCell ref="X202:X204"/>
    <mergeCell ref="Y202:Y204"/>
    <mergeCell ref="Z202:Z204"/>
    <mergeCell ref="M146:M148"/>
    <mergeCell ref="K137:K139"/>
    <mergeCell ref="L137:L139"/>
    <mergeCell ref="M137:M139"/>
    <mergeCell ref="K140:K142"/>
    <mergeCell ref="L140:L142"/>
    <mergeCell ref="Q120:Q123"/>
    <mergeCell ref="R120:R123"/>
    <mergeCell ref="S120:S123"/>
    <mergeCell ref="T120:T123"/>
    <mergeCell ref="D120:D123"/>
    <mergeCell ref="E120:E123"/>
    <mergeCell ref="F120:F123"/>
    <mergeCell ref="G120:G123"/>
    <mergeCell ref="P25:P263"/>
    <mergeCell ref="D25:M25"/>
    <mergeCell ref="D124:M127"/>
    <mergeCell ref="Q206:V206"/>
    <mergeCell ref="D205:M205"/>
    <mergeCell ref="D137:D148"/>
    <mergeCell ref="E137:E148"/>
    <mergeCell ref="S331:S334"/>
    <mergeCell ref="Q193:Q204"/>
    <mergeCell ref="R193:R204"/>
    <mergeCell ref="S193:S204"/>
    <mergeCell ref="L146:L148"/>
    <mergeCell ref="T321:T324"/>
    <mergeCell ref="O272:O334"/>
    <mergeCell ref="Q306:Z306"/>
    <mergeCell ref="D325:M325"/>
    <mergeCell ref="Q331:Q334"/>
    <mergeCell ref="R331:R334"/>
    <mergeCell ref="S316:S320"/>
    <mergeCell ref="T316:T320"/>
    <mergeCell ref="Q326:Q330"/>
    <mergeCell ref="R326:R330"/>
    <mergeCell ref="G73:G76"/>
    <mergeCell ref="J74:J76"/>
    <mergeCell ref="T331:T334"/>
    <mergeCell ref="Q325:Z325"/>
    <mergeCell ref="D331:M334"/>
    <mergeCell ref="D315:M315"/>
    <mergeCell ref="Q315:Z315"/>
    <mergeCell ref="Q321:Q324"/>
    <mergeCell ref="R321:R324"/>
    <mergeCell ref="S321:S324"/>
    <mergeCell ref="T27:T30"/>
    <mergeCell ref="T31:T34"/>
    <mergeCell ref="G39:G42"/>
    <mergeCell ref="F137:F148"/>
    <mergeCell ref="G137:G140"/>
    <mergeCell ref="J137:J139"/>
    <mergeCell ref="J140:J142"/>
    <mergeCell ref="M140:M142"/>
    <mergeCell ref="L71:L73"/>
    <mergeCell ref="M71:M73"/>
    <mergeCell ref="P264:P271"/>
    <mergeCell ref="Q25:Z25"/>
    <mergeCell ref="Q26:Z26"/>
    <mergeCell ref="Q39:Q42"/>
    <mergeCell ref="R39:R42"/>
    <mergeCell ref="S39:S42"/>
    <mergeCell ref="T39:T42"/>
    <mergeCell ref="Q27:Q38"/>
    <mergeCell ref="R27:R38"/>
    <mergeCell ref="S27:S38"/>
    <mergeCell ref="U335:U338"/>
    <mergeCell ref="X335:AA346"/>
    <mergeCell ref="U339:U342"/>
    <mergeCell ref="U343:U346"/>
    <mergeCell ref="C264:C271"/>
    <mergeCell ref="Q264:Q267"/>
    <mergeCell ref="R264:R267"/>
    <mergeCell ref="S264:S267"/>
    <mergeCell ref="T264:T267"/>
    <mergeCell ref="O8:O271"/>
    <mergeCell ref="B335:F346"/>
    <mergeCell ref="G335:G338"/>
    <mergeCell ref="J335:M346"/>
    <mergeCell ref="G339:G342"/>
    <mergeCell ref="G343:G346"/>
    <mergeCell ref="P335:T34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2020-02-21T15:50:58Z</cp:lastPrinted>
  <dcterms:created xsi:type="dcterms:W3CDTF">2006-09-28T05:33:49Z</dcterms:created>
  <dcterms:modified xsi:type="dcterms:W3CDTF">2021-01-21T06:53:41Z</dcterms:modified>
  <cp:category/>
  <cp:version/>
  <cp:contentType/>
  <cp:contentStatus/>
</cp:coreProperties>
</file>