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Олександрівська лікарня" sheetId="1" r:id="rId1"/>
    <sheet name="КНП КМДКЛ №1" sheetId="2" r:id="rId2"/>
    <sheet name="КМКЛ №2" sheetId="3" r:id="rId3"/>
    <sheet name="ДКЛ №3" sheetId="4" r:id="rId4"/>
    <sheet name="ДКЛ Солом'янського району" sheetId="5" r:id="rId5"/>
    <sheet name="ДКЛ №5" sheetId="6" r:id="rId6"/>
    <sheet name="ДКЛ №6" sheetId="7" r:id="rId7"/>
    <sheet name="ДКЛ №7" sheetId="8" r:id="rId8"/>
    <sheet name="ДКЛ №8" sheetId="9" r:id="rId9"/>
    <sheet name="ДКЛ №9" sheetId="10" r:id="rId10"/>
    <sheet name="КМКЛ №1" sheetId="11" r:id="rId11"/>
    <sheet name="КМКЛ №2 (2)" sheetId="12" r:id="rId12"/>
    <sheet name="КМКЛ №3" sheetId="13" r:id="rId13"/>
    <sheet name="КМКЛ №4" sheetId="14" r:id="rId14"/>
    <sheet name="КМКЛ №5" sheetId="15" r:id="rId15"/>
    <sheet name="КМКЛ №6" sheetId="16" r:id="rId16"/>
    <sheet name="КМКЛ №7" sheetId="17" r:id="rId17"/>
    <sheet name="КМКЛ №8" sheetId="18" r:id="rId18"/>
    <sheet name="КМКЛ №9" sheetId="19" r:id="rId19"/>
    <sheet name="КМКЛ №10" sheetId="20" r:id="rId20"/>
    <sheet name="КМКЛ №12" sheetId="21" r:id="rId21"/>
    <sheet name="КМКЛ №15" sheetId="22" r:id="rId22"/>
    <sheet name="КМКЛ №18" sheetId="23" r:id="rId23"/>
    <sheet name="КМКЛ №11" sheetId="24" r:id="rId24"/>
    <sheet name="ТМО Санаторного лікування" sheetId="25" r:id="rId25"/>
  </sheets>
  <definedNames>
    <definedName name="_xlnm.Print_Area" localSheetId="3">'ДКЛ №3'!$A$1:$K$55</definedName>
    <definedName name="_xlnm.Print_Area" localSheetId="5">'ДКЛ №5'!$A$1:$K$57</definedName>
    <definedName name="_xlnm.Print_Area" localSheetId="6">'ДКЛ №6'!$A$1:$K$56</definedName>
    <definedName name="_xlnm.Print_Area" localSheetId="7">'ДКЛ №7'!$A$1:$P$32</definedName>
    <definedName name="_xlnm.Print_Area" localSheetId="8">'ДКЛ №8'!$A$1:$K$20</definedName>
    <definedName name="_xlnm.Print_Area" localSheetId="9">'ДКЛ №9'!$A$1:$K$56</definedName>
    <definedName name="_xlnm.Print_Area" localSheetId="4">'ДКЛ Солом''янського району'!$A$1:$K$56</definedName>
    <definedName name="_xlnm.Print_Area" localSheetId="10">'КМКЛ №1'!$A$1:$K$56</definedName>
    <definedName name="_xlnm.Print_Area" localSheetId="19">'КМКЛ №10'!$A$1:$K$45</definedName>
    <definedName name="_xlnm.Print_Area" localSheetId="23">'КМКЛ №11'!$A$1:$K$56</definedName>
    <definedName name="_xlnm.Print_Area" localSheetId="21">'КМКЛ №15'!$A$1:$K$42</definedName>
    <definedName name="_xlnm.Print_Area" localSheetId="22">'КМКЛ №18'!$A$1:$K$46</definedName>
    <definedName name="_xlnm.Print_Area" localSheetId="2">'КМКЛ №2'!$A$1:$K$56</definedName>
    <definedName name="_xlnm.Print_Area" localSheetId="11">'КМКЛ №2 (2)'!$A$1:$K$56</definedName>
    <definedName name="_xlnm.Print_Area" localSheetId="12">'КМКЛ №3'!$A$1:$K$34</definedName>
    <definedName name="_xlnm.Print_Area" localSheetId="13">'КМКЛ №4'!$A$1:$K$56</definedName>
    <definedName name="_xlnm.Print_Area" localSheetId="17">'КМКЛ №8'!$A$1:$K$66</definedName>
    <definedName name="_xlnm.Print_Area" localSheetId="18">'КМКЛ №9'!$A$1:$K$21</definedName>
    <definedName name="_xlnm.Print_Area" localSheetId="1">'КНП КМДКЛ №1'!$A$1:$K$62</definedName>
    <definedName name="_xlnm.Print_Area" localSheetId="0">'Олександрівська лікарня'!$A$1:$K$41</definedName>
    <definedName name="_xlnm.Print_Area" localSheetId="24">'ТМО Санаторного лікування'!$A$1:$K$56</definedName>
  </definedNames>
  <calcPr fullCalcOnLoad="1"/>
</workbook>
</file>

<file path=xl/sharedStrings.xml><?xml version="1.0" encoding="utf-8"?>
<sst xmlns="http://schemas.openxmlformats.org/spreadsheetml/2006/main" count="1823" uniqueCount="651">
  <si>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</si>
  <si>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</si>
  <si>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</si>
  <si>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</si>
  <si>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</si>
  <si>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</si>
  <si>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</si>
  <si>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</si>
  <si>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</si>
  <si>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</si>
  <si>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канцтовари</t>
  </si>
  <si>
    <t>продукти харчування</t>
  </si>
  <si>
    <t>медикаменти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</si>
  <si>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</si>
  <si>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</si>
  <si>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</si>
  <si>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</si>
  <si>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</si>
  <si>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</si>
  <si>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</si>
  <si>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</si>
  <si>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</si>
  <si>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Антоненко  Л.П.</t>
  </si>
  <si>
    <t>Огурцова Г.В.</t>
  </si>
  <si>
    <t xml:space="preserve"> </t>
  </si>
  <si>
    <t xml:space="preserve">Директор </t>
  </si>
  <si>
    <t>Благодійна допомога</t>
  </si>
  <si>
    <t>ТОВ"Браун Медікал"</t>
  </si>
  <si>
    <t>База спецмедпостачання</t>
  </si>
  <si>
    <t>господарські матеріали</t>
  </si>
  <si>
    <t>медобладнання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</si>
  <si>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  пожертв від фізичних та юридичних осіб                                                                                                                                                     КНП "Олександрівська  клінічна  лікарня м.Києва"_  за_3___квартал__2022___року </t>
  </si>
  <si>
    <t>База медпостачання</t>
  </si>
  <si>
    <t>БО"БФ Разом для України"</t>
  </si>
  <si>
    <t>ТОВ"Інтерлок ТТ"</t>
  </si>
  <si>
    <t>БО "Всеукраїн.мережа людей"</t>
  </si>
  <si>
    <t>БО"БФ "Відродж.захисн.України"</t>
  </si>
  <si>
    <t>Митроп.Львів.і Галиц.Філарета</t>
  </si>
  <si>
    <t>ФОП Бобильов А.П.</t>
  </si>
  <si>
    <t>ТОВ"Новофарм Біосинтез"</t>
  </si>
  <si>
    <t>ТОВ"Фірма Технокомплекс"</t>
  </si>
  <si>
    <t>БО"Міжнарод.БФ"Европа"</t>
  </si>
  <si>
    <t>БО"БФ Надії Вовк"Берегиня"</t>
  </si>
  <si>
    <t>ТОВ"Оптіма ЛТД"</t>
  </si>
  <si>
    <t>Кукуєва В.Л</t>
  </si>
  <si>
    <t>Сидорова Л.П</t>
  </si>
  <si>
    <t>ВГО"ВАДХМ"</t>
  </si>
  <si>
    <t>МОЗ України</t>
  </si>
  <si>
    <t>м'який інвентар</t>
  </si>
  <si>
    <t>Н.М.Місюра</t>
  </si>
  <si>
    <t>О.І.Касьян</t>
  </si>
  <si>
    <t>Благ.внески(від батьків)</t>
  </si>
  <si>
    <t>Багодійні кошти</t>
  </si>
  <si>
    <t>Приватна особа</t>
  </si>
  <si>
    <t>комп.техніка</t>
  </si>
  <si>
    <t>меблі</t>
  </si>
  <si>
    <t>БО БФ "Мир і Ко"</t>
  </si>
  <si>
    <t>КНП"КМКЛ №5"</t>
  </si>
  <si>
    <t>КНП"КМДКЛ №2"</t>
  </si>
  <si>
    <t>КП"ВОТМО Захисту материнства і дитинства"</t>
  </si>
  <si>
    <t>БО БФ "Трініті Україна"</t>
  </si>
  <si>
    <t>БО"Брайт Кідз"</t>
  </si>
  <si>
    <t>ТОВ "ГЛЮДОР"</t>
  </si>
  <si>
    <t>ВГО"Всеукр.асоціація допомоги хворим на муковісцидоз"</t>
  </si>
  <si>
    <t>господ.товари</t>
  </si>
  <si>
    <t>Спілка Самаритян України</t>
  </si>
  <si>
    <t>БФ "Легіон Оболонь"</t>
  </si>
  <si>
    <t>БО "СМАРТ МЕДІКАЛ ЕЙД ЮА"</t>
  </si>
  <si>
    <t>БО БФ "Національна агенція гум.допомоги "ЗДОРОВІ"</t>
  </si>
  <si>
    <t>дез.засоби</t>
  </si>
  <si>
    <t>Професійно-фінансовий центр України ТОВ "Сінто-94"</t>
  </si>
  <si>
    <t>КМКЛ №2</t>
  </si>
  <si>
    <t>ЛММГО "Станиця Львів Пласту-НСОУ"</t>
  </si>
  <si>
    <t>МБФ "Johanniter"та"Tasualeasa Social"</t>
  </si>
  <si>
    <t>БО БФ"Адвентистське агенство допомоги та розвитку в Україні"</t>
  </si>
  <si>
    <t>ТОВ "Біофарма плазма"</t>
  </si>
  <si>
    <t>БФ"Учасників бойових дій "Об'єднані війною"</t>
  </si>
  <si>
    <t>БФ"Об'єднані зусилля"</t>
  </si>
  <si>
    <t>ТзОВ "Нутриція Україна"</t>
  </si>
  <si>
    <t>КНП "КМКЛ №5"</t>
  </si>
  <si>
    <t>КНП"Київськ.міськ.полог.буд.№5"</t>
  </si>
  <si>
    <t>КНП "Житом.обл.дит.клін.лікарня"</t>
  </si>
  <si>
    <t>БФ "Хлопці з України"</t>
  </si>
  <si>
    <t>ДУ"ІС МОЗ України"</t>
  </si>
  <si>
    <t>БФ "Твоя опора"</t>
  </si>
  <si>
    <t>ТОВ "Медичний центр "М.Т.К."</t>
  </si>
  <si>
    <t>ДП Медичні закупівлі України</t>
  </si>
  <si>
    <t>База спец.мед.постач.</t>
  </si>
  <si>
    <t>ДП Укрмедпостач</t>
  </si>
  <si>
    <t>ДП Укрвакцина</t>
  </si>
  <si>
    <t>ДОЗ</t>
  </si>
  <si>
    <t>КНП Київський міський центр крові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</si>
  <si>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</si>
  <si>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</t>
    </r>
    <r>
      <rPr>
        <b/>
        <u val="single"/>
        <sz val="14"/>
        <color indexed="8"/>
        <rFont val="Times New Roman"/>
        <family val="1"/>
      </rPr>
      <t>КНП "КМДКЛ №1"</t>
    </r>
    <r>
      <rPr>
        <b/>
        <sz val="14"/>
        <color indexed="8"/>
        <rFont val="Times New Roman"/>
        <family val="1"/>
      </rPr>
      <t>__________________________за_</t>
    </r>
    <r>
      <rPr>
        <b/>
        <u val="single"/>
        <sz val="14"/>
        <color indexed="8"/>
        <rFont val="Times New Roman"/>
        <family val="1"/>
      </rPr>
      <t>ІІІ</t>
    </r>
    <r>
      <rPr>
        <b/>
        <sz val="14"/>
        <color indexed="8"/>
        <rFont val="Times New Roman"/>
        <family val="1"/>
      </rPr>
      <t>_квартал__</t>
    </r>
    <r>
      <rPr>
        <b/>
        <u val="single"/>
        <sz val="14"/>
        <color indexed="8"/>
        <rFont val="Times New Roman"/>
        <family val="1"/>
      </rPr>
      <t>2022</t>
    </r>
    <r>
      <rPr>
        <b/>
        <sz val="14"/>
        <color indexed="8"/>
        <rFont val="Times New Roman"/>
        <family val="1"/>
      </rPr>
      <t xml:space="preserve">__року </t>
    </r>
  </si>
  <si>
    <t>Галина КІР'ЯНОВА</t>
  </si>
  <si>
    <t>Тетяна ПЕХНЬО</t>
  </si>
  <si>
    <t>медичне обладнання</t>
  </si>
  <si>
    <t>ФО Ахмедова</t>
  </si>
  <si>
    <t>Міжнародний Комітет Червоного Хреста</t>
  </si>
  <si>
    <t>База спеціального медичного постачання м. Києва</t>
  </si>
  <si>
    <t>БО БФ "РАЗОМ ДЛЯ УКРАЇНИ"</t>
  </si>
  <si>
    <t>КНП "ДКЛ №3"</t>
  </si>
  <si>
    <t>Склад КП "Фармація"</t>
  </si>
  <si>
    <t>'БФ "MedhelpUa"</t>
  </si>
  <si>
    <t>Громадська організація "Об'єднана поміч Україні"</t>
  </si>
  <si>
    <t>Благодіний  фонд "Добрі справи"</t>
  </si>
  <si>
    <t>БО "БФ паліативної допомоги "ЛАВІТА"</t>
  </si>
  <si>
    <t>медикаменти, ВМП</t>
  </si>
  <si>
    <t>Християнська медична асоціація України</t>
  </si>
  <si>
    <t>Гуманітарний штаб м. Києва</t>
  </si>
  <si>
    <t>ТОВ "Біолабс"</t>
  </si>
  <si>
    <t>СП "Оптіма-Фарм, ЛТД"</t>
  </si>
  <si>
    <t>НДСЛ "Охмадит" МОЗ України</t>
  </si>
  <si>
    <t>медикаменти, ЗІЗ</t>
  </si>
  <si>
    <t>ДУ "ІС МОЗ України"</t>
  </si>
  <si>
    <t>ПАТ "Еколоохоронна фірма "КРЕОМА-ФАРМ"</t>
  </si>
  <si>
    <r>
      <t xml:space="preserve">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</si>
  <si>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КНП "Київська міська клінічна лікарня №2" </t>
    </r>
    <r>
      <rPr>
        <b/>
        <sz val="14"/>
        <color indexed="8"/>
        <rFont val="Times New Roman"/>
        <family val="1"/>
      </rPr>
      <t>за_</t>
    </r>
    <r>
      <rPr>
        <b/>
        <u val="single"/>
        <sz val="14"/>
        <color indexed="8"/>
        <rFont val="Times New Roman"/>
        <family val="1"/>
      </rPr>
      <t>ІІІ</t>
    </r>
    <r>
      <rPr>
        <b/>
        <sz val="14"/>
        <color indexed="8"/>
        <rFont val="Times New Roman"/>
        <family val="1"/>
      </rPr>
      <t>_квартал_</t>
    </r>
    <r>
      <rPr>
        <b/>
        <u val="single"/>
        <sz val="14"/>
        <color indexed="8"/>
        <rFont val="Times New Roman"/>
        <family val="1"/>
      </rPr>
      <t>2022</t>
    </r>
    <r>
      <rPr>
        <b/>
        <sz val="14"/>
        <color indexed="8"/>
        <rFont val="Times New Roman"/>
        <family val="1"/>
      </rPr>
      <t xml:space="preserve">_року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</si>
  <si>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</si>
  <si>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Е.А. Бодак</t>
  </si>
  <si>
    <t xml:space="preserve">Т.І. Коротич </t>
  </si>
  <si>
    <t>В.о.директора   установи</t>
  </si>
  <si>
    <t>,</t>
  </si>
  <si>
    <t>ФО-П Сехніашвілі  Коба Тенгізович</t>
  </si>
  <si>
    <r>
      <t xml:space="preserve">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</si>
  <si>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"Дитяча клінічна  лікарня  №3 Солом</t>
    </r>
    <r>
      <rPr>
        <b/>
        <sz val="14"/>
        <color indexed="8"/>
        <rFont val="Arial Cyr"/>
        <family val="0"/>
      </rPr>
      <t>′</t>
    </r>
    <r>
      <rPr>
        <b/>
        <sz val="11.2"/>
        <color indexed="8"/>
        <rFont val="Times New Roman"/>
        <family val="1"/>
      </rPr>
      <t xml:space="preserve">янського  району  м.  Києва" </t>
    </r>
    <r>
      <rPr>
        <b/>
        <sz val="14"/>
        <color indexed="8"/>
        <rFont val="Times New Roman"/>
        <family val="1"/>
      </rPr>
      <t xml:space="preserve">за_3_квартал_2022 року </t>
    </r>
  </si>
  <si>
    <t>Макаренко О.М.</t>
  </si>
  <si>
    <t>Каплун М.М.</t>
  </si>
  <si>
    <t>предмети, матеріали</t>
  </si>
  <si>
    <t>пральна машина</t>
  </si>
  <si>
    <t>Фармацыя КП</t>
  </si>
  <si>
    <t>Благодійний фонд Надії Вовк "Берегиня"</t>
  </si>
  <si>
    <t>Спілка українських офтальмологів</t>
  </si>
  <si>
    <t>вироби медичного призначення</t>
  </si>
  <si>
    <t>МВС</t>
  </si>
  <si>
    <t>КНП Олександрывська</t>
  </si>
  <si>
    <t>медикаменти, вироби мед.признач.</t>
  </si>
  <si>
    <t>придбання матеріалів для ремонту басейну</t>
  </si>
  <si>
    <t>послуги з обслуговування басейну</t>
  </si>
  <si>
    <r>
      <t xml:space="preserve">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</si>
  <si>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КНП Дитяча клінічна лікарня Солом'янського району м.Києва   за  III квартал 2022 року </t>
  </si>
  <si>
    <t>knp_kmiacms@ukr.net</t>
  </si>
  <si>
    <t>О.РИБАЛКО</t>
  </si>
  <si>
    <t>О.ЛИСОВЕЦЬ</t>
  </si>
  <si>
    <t>Залишок на 01.10.2022 р.</t>
  </si>
  <si>
    <t>Залишок на 01.01.2022 р.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</si>
  <si>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</si>
  <si>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 КНП "ДКЛ № 5 м. Києва" __за_ ІІІ__квартал _ 2022 __року </t>
  </si>
  <si>
    <t>Тонкопей О.П.</t>
  </si>
  <si>
    <t>Лантух Л.О.</t>
  </si>
  <si>
    <t>Плата до рентгенапарата</t>
  </si>
  <si>
    <t>Ремонт рентгенапарата</t>
  </si>
  <si>
    <t>БФ Олени Пінчук</t>
  </si>
  <si>
    <t>Залишок коштів на початок кварталу 57,5тис.грн.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</si>
  <si>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КНП "Дитяча клінічна лікарня №6" за_III_квартал_2022_року </t>
  </si>
  <si>
    <t>Л.Храмова</t>
  </si>
  <si>
    <t>Л.Забудська</t>
  </si>
  <si>
    <t>візуал.обладнання /п'єзохірург.апарат/</t>
  </si>
  <si>
    <t>посл.охор.прим.</t>
  </si>
  <si>
    <t>бланки, лампи люм.</t>
  </si>
  <si>
    <t>Фізичні особи</t>
  </si>
  <si>
    <t>ФО Стрелкова Т.</t>
  </si>
  <si>
    <t>мала архітектурна форма</t>
  </si>
  <si>
    <t>ФО Школенко В. Л.</t>
  </si>
  <si>
    <t>жилет рентгенозахисний</t>
  </si>
  <si>
    <t>БО "БФ "Адресна допомога дітям"</t>
  </si>
  <si>
    <t>стоматологічний матеріал</t>
  </si>
  <si>
    <t>ФО Сахно С. В.</t>
  </si>
  <si>
    <t>Вироби мед. призначення</t>
  </si>
  <si>
    <t>БО БФ "Для моєї України"</t>
  </si>
  <si>
    <t>мед.інструментарій</t>
  </si>
  <si>
    <t>Представництво міжнародного медичного корпусу в Україні</t>
  </si>
  <si>
    <t>рентгенівська плівка</t>
  </si>
  <si>
    <t>ФО Слюсар Л. М.</t>
  </si>
  <si>
    <t>постільна білизна</t>
  </si>
  <si>
    <t>ГО ВО "Зміни"</t>
  </si>
  <si>
    <t>лікарські засоби</t>
  </si>
  <si>
    <t>ТОВ "Шимюкрейн"</t>
  </si>
  <si>
    <t>Кондиціонер</t>
  </si>
  <si>
    <t>ПП "НВ  "Пролісок-К"</t>
  </si>
  <si>
    <t>Інструменти хірургічні</t>
  </si>
  <si>
    <t>ФО Бланка Гарсія Гарделі</t>
  </si>
  <si>
    <t>Пульсоксиметр</t>
  </si>
  <si>
    <t>БО "Міжнардний благодійний фонд  "Центр соціальних проектів майбутнього"</t>
  </si>
  <si>
    <r>
      <t xml:space="preserve">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</si>
  <si>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по                                                                                                                                                 КНП "Дитяча клінічна лікарня №7 Печерського району міста Києва" за ІІІ квартал 2022року </t>
  </si>
  <si>
    <t>Н.Х.Іщенко</t>
  </si>
  <si>
    <t xml:space="preserve">  Головний  бухгалтер</t>
  </si>
  <si>
    <t>Т.В.Стеценко</t>
  </si>
  <si>
    <t>В.о. директора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</si>
  <si>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</si>
  <si>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"Дитяча клінічна лікарня №8 Шевченківського району міста Києва   за 3 квартал 2022 року </t>
  </si>
  <si>
    <t>Л.В. Гудзенко</t>
  </si>
  <si>
    <t>А.Ю. Міллер</t>
  </si>
  <si>
    <t xml:space="preserve">В.о. директора </t>
  </si>
  <si>
    <t>ТОВ "Медична лабораторія"</t>
  </si>
  <si>
    <t>Госп. товари</t>
  </si>
  <si>
    <t>ТОВ "ЕКСПІО"</t>
  </si>
  <si>
    <t>ТОВ "МЕДЛАЙН"</t>
  </si>
  <si>
    <t>Оплата послуг (крім комунальних)</t>
  </si>
  <si>
    <t>Сантехнічні матеріали</t>
  </si>
  <si>
    <t>Фізична особа Стеценко О.П.</t>
  </si>
  <si>
    <t>Медичне обладнання</t>
  </si>
  <si>
    <t>Кисневі маски</t>
  </si>
  <si>
    <t xml:space="preserve">Подільська районна організація Товариства Червоного Хреста України в м. Києві </t>
  </si>
  <si>
    <t>Львівський Медичний Інститут (Центр з прийому та розподілу гуманітарної допомоги)</t>
  </si>
  <si>
    <t>Гуманітарний штаб     м. Києва</t>
  </si>
  <si>
    <t xml:space="preserve">Цифрова кольорова доплерівська ультразвукова система </t>
  </si>
  <si>
    <t>Фундація «Польський центр міжнародної допомоги»</t>
  </si>
  <si>
    <t>Лічильник води</t>
  </si>
  <si>
    <t xml:space="preserve">Фізична особа Парницький М.М. </t>
  </si>
  <si>
    <t>Окуляри захисні</t>
  </si>
  <si>
    <t>Мотокоса Dnipro-M 52</t>
  </si>
  <si>
    <t>Фізична особа Мальована Ю.М.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</si>
  <si>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"ДКЛ №9 Подільського району м. Києва" за ІІІ квартал 2022 року </t>
  </si>
  <si>
    <t>Ніщота І.М.</t>
  </si>
  <si>
    <t>Іванько О.В.</t>
  </si>
  <si>
    <t>Директор</t>
  </si>
  <si>
    <t>Препарати та компоненти крові</t>
  </si>
  <si>
    <t>КНП "Київський міський центр крові"</t>
  </si>
  <si>
    <t>Лікарські засоби</t>
  </si>
  <si>
    <t>від Волонтерів</t>
  </si>
  <si>
    <t>Обладнання</t>
  </si>
  <si>
    <t>Витратні матеріали</t>
  </si>
  <si>
    <t>ГО "Ланка"</t>
  </si>
  <si>
    <t>Обладнання та витратні матеріали</t>
  </si>
  <si>
    <t>ТОВ "БаДМ"</t>
  </si>
  <si>
    <t>База спеціального медичного постачання м.Києва ч/з КП "Фармація"</t>
  </si>
  <si>
    <t xml:space="preserve">КНП "Клінічна лікарня №15 Подільського р-ну м.Києва </t>
  </si>
  <si>
    <t>Лікарські засоби та вироби медичного призначення</t>
  </si>
  <si>
    <t>Воєнкомат</t>
  </si>
  <si>
    <t>АТ "Київмедпрепарат"</t>
  </si>
  <si>
    <t>База спеціального медичного постачання м.Києва (Пуща-Водиця)</t>
  </si>
  <si>
    <t>Вироби медичного призначення</t>
  </si>
  <si>
    <t>Філія "ЦОЗ АТ Київська клінічна лікарня на залізничному транспорті №1"</t>
  </si>
  <si>
    <t>Деззасоби</t>
  </si>
  <si>
    <t>БФ "Сучасна Україна"</t>
  </si>
  <si>
    <t>КНП "КМКГВВ"</t>
  </si>
  <si>
    <t>Засоби гігієни</t>
  </si>
  <si>
    <t>БО БФ "Квіти Душі"</t>
  </si>
  <si>
    <t>СП "Оптіма-Фарм ЛТД"</t>
  </si>
  <si>
    <t>БО БФ "Гуманітарний хаб "Житомир"</t>
  </si>
  <si>
    <t>Медичні меблі</t>
  </si>
  <si>
    <t>ТОВ "Біофарма Плазма"</t>
  </si>
  <si>
    <t>ТОВ "Праймдез"</t>
  </si>
  <si>
    <t>Одяг</t>
  </si>
  <si>
    <t>Господарчі товари</t>
  </si>
  <si>
    <t>БО "БФ "Тернопіль"</t>
  </si>
  <si>
    <t>Фундація Польський корпус миру</t>
  </si>
  <si>
    <t>КНП "КМПНЛ № 2"</t>
  </si>
  <si>
    <t>Медичні ліжка та матраци</t>
  </si>
  <si>
    <t>РО  "УМТ "Світло на Сході"</t>
  </si>
  <si>
    <t>База спеціального медичного постачання м.Києва</t>
  </si>
  <si>
    <t>БО "МБФ "Сприяння розвитку медицини"</t>
  </si>
  <si>
    <t xml:space="preserve">               найменування закладу охорони здоров′я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</si>
  <si>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"Київська міська клінічна лікарня №1"  за III квартал 2022 року </t>
  </si>
  <si>
    <t>благодійні внески</t>
  </si>
  <si>
    <t xml:space="preserve">продукти харчування </t>
  </si>
  <si>
    <r>
      <t xml:space="preserve">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</si>
  <si>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Кисельова І.В.</t>
  </si>
  <si>
    <t>Іващенко П.Б.</t>
  </si>
  <si>
    <t>обладнання</t>
  </si>
  <si>
    <t>Фонд Fundacja Zolto-niebieska Sila</t>
  </si>
  <si>
    <t>База СМП м.Києва</t>
  </si>
  <si>
    <t>Укр.держ.мед-соц.центр ветеранів войни</t>
  </si>
  <si>
    <t>БО Байер Україна</t>
  </si>
  <si>
    <t>матеріали</t>
  </si>
  <si>
    <t>ПАТ НВЦ Борщагівський ХФЗ</t>
  </si>
  <si>
    <t>КНП КМЦ радіац.захисту</t>
  </si>
  <si>
    <t>КНП КМК госпіталь ветеранов війни</t>
  </si>
  <si>
    <t>КНП Київський міський пологовий будинок №2</t>
  </si>
  <si>
    <t>КНП КМКЛ№12</t>
  </si>
  <si>
    <t>КНП КМКЛ№7</t>
  </si>
  <si>
    <t>КНП КМКЛ№4</t>
  </si>
  <si>
    <t>КНП КМКЛ№5</t>
  </si>
  <si>
    <t>БО Благодійний фонд Фармація</t>
  </si>
  <si>
    <t>ПАТ Хімфармзавод Червона зірка</t>
  </si>
  <si>
    <t>ТОВ ТД Новофарм-біосінтез</t>
  </si>
  <si>
    <t>КНП КМЦ нефрології та діалізу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</si>
  <si>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КНП"Київська міська клінічна лікарня №3" за__3__квартал 2022 року </t>
  </si>
  <si>
    <t>С.Балушок</t>
  </si>
  <si>
    <t>Т.Мостепан</t>
  </si>
  <si>
    <t xml:space="preserve">БФ "До перемоги разом " </t>
  </si>
  <si>
    <t>Інститут соціальних інновацій та розвитку</t>
  </si>
  <si>
    <t>Громадянин України</t>
  </si>
  <si>
    <t>м`ягкий інвентарь</t>
  </si>
  <si>
    <t>БФ "Твоя опора "</t>
  </si>
  <si>
    <t xml:space="preserve"> лабораторії</t>
  </si>
  <si>
    <t>обладнаня для лабораторії</t>
  </si>
  <si>
    <t>ТОВ "Нортон - Україна "</t>
  </si>
  <si>
    <t>БФ "Разом для України "</t>
  </si>
  <si>
    <t>гігієничні засоби</t>
  </si>
  <si>
    <t>БО "БФ Н.Вовк "Берегиня"</t>
  </si>
  <si>
    <t>ТОВ "Ранбаксі Фармасьютікалс Укр."</t>
  </si>
  <si>
    <t>ТОВ "Фарма старт"</t>
  </si>
  <si>
    <t>БФ "Крила надії"</t>
  </si>
  <si>
    <t>ГО "ЦСРтаПЗЧ"</t>
  </si>
  <si>
    <t>БФ "Разом для України"</t>
  </si>
  <si>
    <t>Nova Ukraine</t>
  </si>
  <si>
    <r>
      <t xml:space="preserve">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</si>
  <si>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"Київська міська клінічна лікарня №4  за ІІІ квартал 2022 року </t>
  </si>
  <si>
    <t>Святошинська громада</t>
  </si>
  <si>
    <t>БО"100 відсотків життя. Київський регіон".</t>
  </si>
  <si>
    <t>медикаменти та перев'язувальні матеріали</t>
  </si>
  <si>
    <t>АТ "Ктївмедпрепарат"</t>
  </si>
  <si>
    <t>Мамедова Е.С.</t>
  </si>
  <si>
    <r>
      <t>ТОВ "Е</t>
    </r>
    <r>
      <rPr>
        <b/>
        <sz val="12"/>
        <color indexed="8"/>
        <rFont val="Times New Roman"/>
        <family val="1"/>
      </rPr>
      <t>комед"</t>
    </r>
  </si>
  <si>
    <t>ВБО "Благодійний фонд Родини Жебрівських"</t>
  </si>
  <si>
    <t>ТОВ "Асіно Україна"</t>
  </si>
  <si>
    <t>Волонтери</t>
  </si>
  <si>
    <t>ДУ "Центр громадського здоровя МОЗ України</t>
  </si>
  <si>
    <t>КНП"Київський міський центр крові"</t>
  </si>
  <si>
    <t>БФ"Фундація антиСНІД-Україна"</t>
  </si>
  <si>
    <t>МБФ"Альянс громадського здоровя"</t>
  </si>
  <si>
    <t>БО"Всеукраїнська мережа людей,які живуть з ВІЛ/СНІД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</si>
  <si>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</si>
  <si>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КНП"Київська міська клінічна лікарня №5 за ІII квартал 2022 року </t>
  </si>
  <si>
    <t>Ніна ФЕЩЕНКО</t>
  </si>
  <si>
    <t>Вадим КРИЖЕВСЬКИЙ</t>
  </si>
  <si>
    <t>Медикаменти</t>
  </si>
  <si>
    <t>Продукти харчування</t>
  </si>
  <si>
    <t>Фізична особа (волонтери)</t>
  </si>
  <si>
    <t>ГРОМАДСЬКА ОРГАНІЗАЦІЯ "СПІЛЬНЕ РІШЕННЯ"</t>
  </si>
  <si>
    <t>БЛАГОДІЙНА ОРГАНІЗАЦІЯ  "БЛАГОДІЙНИЙ ФОНД "Альянс ЮЕй"</t>
  </si>
  <si>
    <t>Факсові,телефонні апарати</t>
  </si>
  <si>
    <t>АТ КБ "ПРИВАТБАНК"</t>
  </si>
  <si>
    <t>Волонтери Prosperity Ukrainian Café &amp; Restaurant</t>
  </si>
  <si>
    <t>Автомобіль RENAULT TRAFIK</t>
  </si>
  <si>
    <t>БЛАГОДІЙНА ОРГАНІЗАЦІЯ  "БЛАГОДІЙНИЙ ФОНД "ВІДЧУЙ ТЕПЛО"</t>
  </si>
  <si>
    <t>БО"БФ"Національна агенція гуманітарноїдопомоги"ЗДОРОВІ"</t>
  </si>
  <si>
    <t>ФОП ШУПИК Ірина Миколаївна</t>
  </si>
  <si>
    <t>Медикаменти та вироби медичного призначення</t>
  </si>
  <si>
    <t>БО"Благодійний Фонд Сергія Притули"</t>
  </si>
  <si>
    <t>ФАРМА СТАРТ</t>
  </si>
  <si>
    <t>ПАТ "ХІМФАРМЗАВОД "ЧЕРВОНА ЗІРКА"</t>
  </si>
  <si>
    <t>МВУХАК</t>
  </si>
  <si>
    <t>Медикменти та вироби медичного призначення</t>
  </si>
  <si>
    <t>ІНСТАМЕД</t>
  </si>
  <si>
    <t>Европейське регіональне бюро Всесвітньої организації охорони здоров'я</t>
  </si>
  <si>
    <t>БО "БФ "СЛАВА І ЧЕСТЬ"</t>
  </si>
  <si>
    <t>Аптечна база КП "фармація"</t>
  </si>
  <si>
    <t>Компоненти крові</t>
  </si>
  <si>
    <t>Київський міський центр крові</t>
  </si>
  <si>
    <r>
      <t xml:space="preserve">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</si>
  <si>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"КМКЛ № 6"</t>
    </r>
    <r>
      <rPr>
        <b/>
        <sz val="14"/>
        <color indexed="8"/>
        <rFont val="Times New Roman"/>
        <family val="1"/>
      </rPr>
      <t xml:space="preserve"> за </t>
    </r>
    <r>
      <rPr>
        <b/>
        <u val="single"/>
        <sz val="14"/>
        <color indexed="8"/>
        <rFont val="Times New Roman"/>
        <family val="1"/>
      </rPr>
      <t>ІІІ</t>
    </r>
    <r>
      <rPr>
        <b/>
        <sz val="14"/>
        <color indexed="8"/>
        <rFont val="Times New Roman"/>
        <family val="1"/>
      </rPr>
      <t xml:space="preserve"> квартал </t>
    </r>
    <r>
      <rPr>
        <b/>
        <u val="single"/>
        <sz val="14"/>
        <color indexed="8"/>
        <rFont val="Times New Roman"/>
        <family val="1"/>
      </rPr>
      <t xml:space="preserve">2022 </t>
    </r>
    <r>
      <rPr>
        <b/>
        <sz val="14"/>
        <color indexed="8"/>
        <rFont val="Times New Roman"/>
        <family val="1"/>
      </rPr>
      <t xml:space="preserve">року </t>
    </r>
  </si>
  <si>
    <t>О.В.Шевченка</t>
  </si>
  <si>
    <t>О.Я.Щербина</t>
  </si>
  <si>
    <t>лабораторні реактиви</t>
  </si>
  <si>
    <t>ГО "Асоціація анестезіологів України"</t>
  </si>
  <si>
    <t>КНП "ОКЛ м. Києва"</t>
  </si>
  <si>
    <t>ПП "Інфузія"</t>
  </si>
  <si>
    <t>КНП "КМПБ №5"</t>
  </si>
  <si>
    <t>БО "Фонд підтримки міжнародного співробітництва України"</t>
  </si>
  <si>
    <t>медикаменти і вироби медичного призначення</t>
  </si>
  <si>
    <t>КНП "КЛ №15 Подільського р-ну м.Києва"</t>
  </si>
  <si>
    <t>БО "Сто відсотків життя. Київський регіон"</t>
  </si>
  <si>
    <t>дезінфекційні засоби</t>
  </si>
  <si>
    <t>Гуманітарний штаб м.Києва</t>
  </si>
  <si>
    <t>ПП Фотоніка плюс</t>
  </si>
  <si>
    <t>послуга</t>
  </si>
  <si>
    <t>КЛМЦ МОЗУ</t>
  </si>
  <si>
    <t>медичний інвентар</t>
  </si>
  <si>
    <t>КНП "КМКЛ №6"</t>
  </si>
  <si>
    <t>БО Лікарі без кордонів</t>
  </si>
  <si>
    <t>Міжнародна допомога</t>
  </si>
  <si>
    <t>Закарпатська обласна клінічна лікарня ім. Андрія Новака</t>
  </si>
  <si>
    <t>Урбан Технолоджи Альянс ПП</t>
  </si>
  <si>
    <t>ТОВ "ІГАР"</t>
  </si>
  <si>
    <t>КНП КМКГВВ</t>
  </si>
  <si>
    <t>Аптека НЦ</t>
  </si>
  <si>
    <t>ФОП Кудла</t>
  </si>
  <si>
    <t xml:space="preserve">пакет санітарний  для біологічних відходів </t>
  </si>
  <si>
    <t>СВОЇ БО БФ</t>
  </si>
  <si>
    <t>медичне обладнання та медичний інвентар</t>
  </si>
  <si>
    <t>продукти хкрчування</t>
  </si>
  <si>
    <t>ТОВ "ФК"ДИНАМО"КИЇВ</t>
  </si>
  <si>
    <t>АБ "Кліринговий дім"</t>
  </si>
  <si>
    <t xml:space="preserve">                                                                КНП   "КИЇВСЬКА МІСЬКА КЛІНІЧНА ЛІКАРНЯ №7" за 3  квартал  2022р.</t>
  </si>
  <si>
    <t xml:space="preserve">                      ІНФОРМАЦІЯ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№7  за IV квартал  2018 року </t>
  </si>
  <si>
    <t>Виконавець:Людмила Брунь 502-64-25</t>
  </si>
  <si>
    <t>Оксана ОМЕЛЬЧЕНКО</t>
  </si>
  <si>
    <t>Ігор ХОМЕНКО</t>
  </si>
  <si>
    <t>Разом:</t>
  </si>
  <si>
    <t>мед.товари</t>
  </si>
  <si>
    <t>БО"Благод.фонд Все в твоіх руках"</t>
  </si>
  <si>
    <t>ТОВ"Метро Кеш Енд Кері Україна"</t>
  </si>
  <si>
    <t>БО"Благод.фонд Армія-твій оберіг"</t>
  </si>
  <si>
    <t>диз.паливо</t>
  </si>
  <si>
    <t>ТОВ "Оліс Оіл"</t>
  </si>
  <si>
    <t>БФ Смарт Медикал ЕЙД ЮА</t>
  </si>
  <si>
    <t>БО Save Ukraine Graz</t>
  </si>
  <si>
    <t>рукавички</t>
  </si>
  <si>
    <t xml:space="preserve">Координаційн .центр Міжнар.мед .гум. допомоги </t>
  </si>
  <si>
    <t>КНП КМКЛ № 12</t>
  </si>
  <si>
    <t>продукти харчування,хоз.товари</t>
  </si>
  <si>
    <t>Метро Кеш енд Кері Україна</t>
  </si>
  <si>
    <t>International Ukrainian Grisis Fund,м.Київ</t>
  </si>
  <si>
    <t>ТОВ"Фармасел</t>
  </si>
  <si>
    <t>МБФ"Єдність та підтримка"</t>
  </si>
  <si>
    <t>БО"БФ"Гуманітарний хаб "Житомир"</t>
  </si>
  <si>
    <t>ТОВ"Фарма Старт"</t>
  </si>
  <si>
    <t>БО"Волонтерська сотня"</t>
  </si>
  <si>
    <t>ГО"Інститут соціальних іновації та розвітку"</t>
  </si>
  <si>
    <t>медикаменти,продукти харчування</t>
  </si>
  <si>
    <t>Товариство Червоного Хреста України в м.Києві</t>
  </si>
  <si>
    <t>БО"Save Ukraine Graz"</t>
  </si>
  <si>
    <t>медикаменти,ліжка</t>
  </si>
  <si>
    <t>БО"Благод.фонд "Легіон Оболонь"</t>
  </si>
  <si>
    <t>глюкометри</t>
  </si>
  <si>
    <t>ТОВ "Оптмедфармпостач"</t>
  </si>
  <si>
    <t>Ротарі клуб</t>
  </si>
  <si>
    <t>БО"Благод.фонд "Квіти душі"</t>
  </si>
  <si>
    <t>Львівська міська організація "Дитячий телевіз.театр Юрашки"</t>
  </si>
  <si>
    <t>БФ "Місія Миру"</t>
  </si>
  <si>
    <t>овочі</t>
  </si>
  <si>
    <t>Уманський тепличний комбінат</t>
  </si>
  <si>
    <t>Свято-Успенська Києво-Печерська Лавра</t>
  </si>
  <si>
    <t>препарати крові</t>
  </si>
  <si>
    <t>КНП"Київський міський центр крові</t>
  </si>
  <si>
    <t>Гум.штаб м.Києва</t>
  </si>
  <si>
    <t>клінічне харчування</t>
  </si>
  <si>
    <t>БФ"Крила Надії"</t>
  </si>
  <si>
    <t>мед.товари,мед.обладнання,дез.засоби,мякий інвентар</t>
  </si>
  <si>
    <t>2210,2220,3110</t>
  </si>
  <si>
    <t>Карітас Вроцлавсько-Кошалінської Єпархії</t>
  </si>
  <si>
    <t>ПОГ Інвафецки</t>
  </si>
  <si>
    <t>Крамаренко В.І.</t>
  </si>
  <si>
    <t>"Рідна Оболонь"</t>
  </si>
  <si>
    <t>мед.товари,інвентар</t>
  </si>
  <si>
    <t>мед.товари.,інвентар</t>
  </si>
  <si>
    <t>Від Ф.О.</t>
  </si>
  <si>
    <r>
      <t>Сума,</t>
    </r>
    <r>
      <rPr>
        <b/>
        <sz val="10"/>
        <color indexed="8"/>
        <rFont val="Times New Roman"/>
        <family val="1"/>
      </rPr>
      <t xml:space="preserve"> тис. грн</t>
    </r>
  </si>
  <si>
    <r>
      <t>В грошовій формі,</t>
    </r>
    <r>
      <rPr>
        <b/>
        <sz val="10"/>
        <color indexed="8"/>
        <rFont val="Times New Roman"/>
        <family val="1"/>
      </rPr>
      <t xml:space="preserve"> тис. грн</t>
    </r>
  </si>
  <si>
    <t xml:space="preserve">                       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КНП Київської міської клінічної лікарні № 8 за ІІІ квартал 2022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</si>
  <si>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Н.М. Боклан</t>
  </si>
  <si>
    <t>М.Д. Валюк</t>
  </si>
  <si>
    <t>ТОВ "Валартін Фарма"</t>
  </si>
  <si>
    <t>Гуманітарний штаб КМДА</t>
  </si>
  <si>
    <t>основні засоби</t>
  </si>
  <si>
    <t>КП "Київспецтранс"</t>
  </si>
  <si>
    <t>БО " всеукраїнський благодійний фонд "Крона"</t>
  </si>
  <si>
    <t>БФ "Віва Україна"</t>
  </si>
  <si>
    <r>
      <t xml:space="preserve">Сума,        </t>
    </r>
    <r>
      <rPr>
        <b/>
        <sz val="12"/>
        <color indexed="8"/>
        <rFont val="Times New Roman"/>
        <family val="1"/>
      </rPr>
      <t xml:space="preserve">  тис. грн</t>
    </r>
  </si>
  <si>
    <r>
      <t xml:space="preserve">В  натуральній формі (товари і послуги),   </t>
    </r>
    <r>
      <rPr>
        <b/>
        <sz val="12"/>
        <color indexed="8"/>
        <rFont val="Times New Roman"/>
        <family val="1"/>
      </rPr>
      <t xml:space="preserve"> тис. грн</t>
    </r>
  </si>
  <si>
    <r>
      <t>В грошовій форм,</t>
    </r>
    <r>
      <rPr>
        <b/>
        <sz val="12"/>
        <color indexed="8"/>
        <rFont val="Times New Roman"/>
        <family val="1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</si>
  <si>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2"/>
        <color indexed="8"/>
        <rFont val="Times New Roman"/>
        <family val="1"/>
      </rPr>
      <t>тис. грн</t>
    </r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</si>
  <si>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12"/>
        <color indexed="8"/>
        <rFont val="Calibri"/>
        <family val="2"/>
      </rPr>
      <t>′</t>
    </r>
    <r>
      <rPr>
        <sz val="12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</si>
  <si>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"Київська міська клінічна лікарня № 9"за III  квартал 2022 року </t>
  </si>
  <si>
    <t>525-32-73</t>
  </si>
  <si>
    <t>Наталія КОХАНЕВИЧ</t>
  </si>
  <si>
    <t>Коханевич Н.</t>
  </si>
  <si>
    <t xml:space="preserve">Виконавець тел.525-32-73 </t>
  </si>
  <si>
    <t xml:space="preserve">        (ініціали і прізвище) </t>
  </si>
  <si>
    <t>Ірина КРАВЧЕНКО</t>
  </si>
  <si>
    <t>       (ініціали і прізвище) </t>
  </si>
  <si>
    <t>Данило ДОБУШ</t>
  </si>
  <si>
    <t>Апарат для УВЧ-терапії</t>
  </si>
  <si>
    <t>Роботи з відновл.благоустрою</t>
  </si>
  <si>
    <t>Поточ.ремонт вимір. і випр. і контр. приладів</t>
  </si>
  <si>
    <t>Провед. лабор.та інструм. досл.у сф.саніт.та епідем. бл. нас.</t>
  </si>
  <si>
    <t>Еферентне очищення крові методом гемодіалізу</t>
  </si>
  <si>
    <t>Ремонтні роботи з влашт. зовн.мереж водопров. та каналіз.</t>
  </si>
  <si>
    <t>Тех.обслуг.газового обладн. та газових мереж; електророзпод. обладн.,випробув.вуглекисл.балону, повірка газосигналізатора газу</t>
  </si>
  <si>
    <t xml:space="preserve">Тех.обсл.та ремонт медич. обладнання </t>
  </si>
  <si>
    <t>Утилізація медич.відходів</t>
  </si>
  <si>
    <t>Прання білизни</t>
  </si>
  <si>
    <t>Медикаменти; медичні вироби</t>
  </si>
  <si>
    <t>Склопакет</t>
  </si>
  <si>
    <t>Трубки ПВХ, кип'ятильник, торцеве ущільнення</t>
  </si>
  <si>
    <t xml:space="preserve">Медичні костюми, мед. бланки </t>
  </si>
  <si>
    <t>12.</t>
  </si>
  <si>
    <t>Медичні вироби</t>
  </si>
  <si>
    <t>ДП "Медичні закупівлі"</t>
  </si>
  <si>
    <t xml:space="preserve">11. </t>
  </si>
  <si>
    <t>ТОВ "Фарма Старт"</t>
  </si>
  <si>
    <t>10.</t>
  </si>
  <si>
    <t>Медикаменти та медичні вироби</t>
  </si>
  <si>
    <t>База спеціального медичного постачання</t>
  </si>
  <si>
    <t>9.</t>
  </si>
  <si>
    <t>Каталки для інвалідів</t>
  </si>
  <si>
    <t xml:space="preserve">База спеціального медичного постачання </t>
  </si>
  <si>
    <t>8.</t>
  </si>
  <si>
    <t>Ноші медичні</t>
  </si>
  <si>
    <t>Б.О. "Марфа і Марія"</t>
  </si>
  <si>
    <t>7.</t>
  </si>
  <si>
    <t>Пральний порошок</t>
  </si>
  <si>
    <t>ТОВ "ЄВГЕНІЯ"</t>
  </si>
  <si>
    <t>6.</t>
  </si>
  <si>
    <t>Холодильники, пральні машини,ксерокс, сушильні машини, дивани м'які, телевізори, журнальні столики, шафи для одягу</t>
  </si>
  <si>
    <t>Посольство США в Україні</t>
  </si>
  <si>
    <t>5.</t>
  </si>
  <si>
    <t>Простирадла однораз.; халати одноразові; пелюшки абсорбуючі; набори стерил.хірург.</t>
  </si>
  <si>
    <t>Госпіталь Кіото</t>
  </si>
  <si>
    <t>4.</t>
  </si>
  <si>
    <t>Жалюзі вертикальні</t>
  </si>
  <si>
    <t>Bernard Zukerman and Lesia Cymbaly</t>
  </si>
  <si>
    <t>3.</t>
  </si>
  <si>
    <t>Ліжка функціональні; тумбочки приліжкові</t>
  </si>
  <si>
    <t>Б.О. "Центр волонтерства та захисту"</t>
  </si>
  <si>
    <t>2.</t>
  </si>
  <si>
    <t>Памперси, пелюшки</t>
  </si>
  <si>
    <t>Б.О."Медико соціальний захист ветеранів та людей з інвалідністю"</t>
  </si>
  <si>
    <t>1.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</si>
  <si>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</t>
    </r>
    <r>
      <rPr>
        <b/>
        <u val="single"/>
        <sz val="14"/>
        <color indexed="8"/>
        <rFont val="Times New Roman"/>
        <family val="1"/>
      </rPr>
      <t xml:space="preserve">Київська міська клінічна лікарня № 10"   </t>
    </r>
    <r>
      <rPr>
        <b/>
        <sz val="14"/>
        <color indexed="8"/>
        <rFont val="Times New Roman"/>
        <family val="1"/>
      </rPr>
      <t xml:space="preserve"> за ІІІ квартал </t>
    </r>
    <r>
      <rPr>
        <b/>
        <u val="single"/>
        <sz val="14"/>
        <color indexed="8"/>
        <rFont val="Times New Roman"/>
        <family val="1"/>
      </rPr>
      <t>2022</t>
    </r>
    <r>
      <rPr>
        <b/>
        <sz val="14"/>
        <color indexed="8"/>
        <rFont val="Times New Roman"/>
        <family val="1"/>
      </rPr>
      <t xml:space="preserve"> року 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</si>
  <si>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КНП "Київська міська клінічна лікарня № 12  </t>
    </r>
    <r>
      <rPr>
        <b/>
        <sz val="14"/>
        <color indexed="8"/>
        <rFont val="Times New Roman"/>
        <family val="1"/>
      </rPr>
      <t xml:space="preserve">за 3 квартал 2022 року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</si>
  <si>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</si>
  <si>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ГО "Мирне небо"</t>
  </si>
  <si>
    <t>Медінструменти</t>
  </si>
  <si>
    <t>Госптовари</t>
  </si>
  <si>
    <t>М'який інвентар</t>
  </si>
  <si>
    <t>Предмети, матеріали</t>
  </si>
  <si>
    <t>Центральний підрозділ Громадської організації "Військові Капелани"</t>
  </si>
  <si>
    <t>Полички медичні</t>
  </si>
  <si>
    <t>ФОП Скляренко О.С.</t>
  </si>
  <si>
    <t>Коляска інвалідна</t>
  </si>
  <si>
    <t>ФіОП Шуданко Н.В.</t>
  </si>
  <si>
    <t>Холодильник</t>
  </si>
  <si>
    <t>КНП "КМКЛ №3"</t>
  </si>
  <si>
    <t>Медикаменти /етамзілат/</t>
  </si>
  <si>
    <t>Вироби медичного призначення /рукавички/</t>
  </si>
  <si>
    <t>Медикаменти /атракурій/</t>
  </si>
  <si>
    <t>ДП"Укрвакцина" МОЗ України</t>
  </si>
  <si>
    <t>Вакцина /ботулістичний анатоксин/</t>
  </si>
  <si>
    <t>Медикаменти /калію хлорид/</t>
  </si>
  <si>
    <t>Вироби медичного призначення /шприци/</t>
  </si>
  <si>
    <t>ТОВ"Діатом"</t>
  </si>
  <si>
    <t>Вироби медичного призначення /маски/</t>
  </si>
  <si>
    <t>КП"Фармація"</t>
  </si>
  <si>
    <t>КНП "Клінічна лікарня "Психіатрія"</t>
  </si>
  <si>
    <t>Наркотичні засоби</t>
  </si>
  <si>
    <t>ДП "Медичні закупівлі України"</t>
  </si>
  <si>
    <t>Вакцина /анатоксин/</t>
  </si>
  <si>
    <t>ЦПГО "Військові капелани"</t>
  </si>
  <si>
    <t>Медикаменти /фентаніл/</t>
  </si>
  <si>
    <t>Товар медичного призначення</t>
  </si>
  <si>
    <t>фізична особа Зінченко О.І.</t>
  </si>
  <si>
    <t>продукти харчування(картопля)</t>
  </si>
  <si>
    <t>фізична особа  Кулик О.С.</t>
  </si>
  <si>
    <t>продукти харчування(макарони)</t>
  </si>
  <si>
    <t>продукти харчування(вівсянка)</t>
  </si>
  <si>
    <t>продукти харчування(крупа ячнева)</t>
  </si>
  <si>
    <t>продукти харчування(рис)</t>
  </si>
  <si>
    <t>продукти харчування(капуста)</t>
  </si>
  <si>
    <t>продукти харчування(сир твердий)</t>
  </si>
  <si>
    <t>продукти харчування(кабачки)</t>
  </si>
  <si>
    <t>Релігійна громада "Київська Єврейська  месіанська Громада у Печерському р-ні м.Києва"</t>
  </si>
  <si>
    <t>продукти харчування(крупа пшенична)</t>
  </si>
  <si>
    <t>продукти харчування(гарбуз)</t>
  </si>
  <si>
    <t xml:space="preserve">аппарат УЗД </t>
  </si>
  <si>
    <t>Апарат ШВЛ</t>
  </si>
  <si>
    <t>протези</t>
  </si>
  <si>
    <t>картриджі</t>
  </si>
  <si>
    <t>товар медичного призначення</t>
  </si>
  <si>
    <t>Таїсія ЛОБОДА</t>
  </si>
  <si>
    <t>Ольга ГОЛОВКОВА</t>
  </si>
  <si>
    <t>Половинник М. В.</t>
  </si>
  <si>
    <t>Мусієнко А. В.</t>
  </si>
  <si>
    <t>лапароскопічна стійка (Zestaw do laparoskopii OLYMPYS)  в комплекті</t>
  </si>
  <si>
    <t>Farkomed  S. C.</t>
  </si>
  <si>
    <t>система підйома пацієнта   MIRID DO2A</t>
  </si>
  <si>
    <t>Благодійна організація " Благодійний фонд "Мир і Ко"</t>
  </si>
  <si>
    <t>сидячі каталки</t>
  </si>
  <si>
    <t>інвалідні візки, милиці ліктьові, глюкометри, чайник, пароочисник та ін.</t>
  </si>
  <si>
    <t>Благодійна організація</t>
  </si>
  <si>
    <t>матрац "Comfort Foam" розмір 90-190 см</t>
  </si>
  <si>
    <t>Кисневий концентратор</t>
  </si>
  <si>
    <t>дезінфікуючі засоби</t>
  </si>
  <si>
    <t>матрац протипролежневий "Stryker "</t>
  </si>
  <si>
    <t xml:space="preserve">Internstional Ukrainian Crisis Fund </t>
  </si>
  <si>
    <t xml:space="preserve">подовжувач до інфуомату №50; електроди ЕКГ; назальні канюлі №50; мішок амбу з маскою №6; сечоприймачі №100; контури до апарату ШВЛ №10;комплект до апарату ШВЛ; маски для НВЛ; фільтри до ендотрахіальних труб та контурів ШВЛ; бакфільтр до ШВЛ (для дорослих); рукавиці стерильні; пластирі та ін. </t>
  </si>
  <si>
    <t>РО "ВМХТ "Християнська медична асоціація"</t>
  </si>
  <si>
    <t>Еноксапарин 40 мг/0,4 мл  5%;  хлорид калію;  адреналін; бісопролол таб. 5 мг гідрохлорітиазід  6,25 мг; бісопролол таб. 10 мг гідрохлорітиазід  6,25 мг; ксарелто  таб. 15 мг; ксарелто таб. 20 мг; варфарин 5 мг;  вольтарен 75 мг/3 мл р-н для ін. та інфузій; ципрофлоксацин 500 мг та інш.</t>
  </si>
  <si>
    <t>плазма свіжозаморожена, еритроцити</t>
  </si>
  <si>
    <t>швидкий діагностичний тест на виявлення гепатиту С Bioline HCV, ланцети, серветка марлева медична 5 см*5см (8 шарів)№2, серветка спиртова  та ін.</t>
  </si>
  <si>
    <t>Громадська організація "Центр соціального розвитку та підтримки здоров"я чоловіків"</t>
  </si>
  <si>
    <t>Цефтриаксон пор. 1,0 №10; рінгера р-н 1000 мл фл.</t>
  </si>
  <si>
    <t>КНП  "Київська міська клінічна лікарня №12"</t>
  </si>
  <si>
    <t>рукавички нітрилові оглядові LG 50 пар в упак;рукавички нітрилові оглядові   XLG 50 пар в упак.</t>
  </si>
  <si>
    <t>пропофол 200мг 20 мл №5 фл</t>
  </si>
  <si>
    <t>КНП  "КМЦ нефрології та діалізу"</t>
  </si>
  <si>
    <t>Volulyte (Волюлайт) ILSG FREEFL.500</t>
  </si>
  <si>
    <t>БО "Благодійний фонд Сергія Притули"</t>
  </si>
  <si>
    <t>тест (експрес) SARS-COV-2 антиген</t>
  </si>
  <si>
    <t>Благодійний фонд</t>
  </si>
  <si>
    <t>Офісне крісло, зєднання для труб, заглушки, пояс бандаж, бандаж для колінного суглобу, палка тростинка, соног фіксатор,  бандаж для ліктя, фіксатор запясного суглоба та ін.</t>
  </si>
  <si>
    <t>тест (експрес) SARS-COV-2</t>
  </si>
  <si>
    <t>Ванлерк табл. по 10 мг; Едоксакорд табл по 30 мг;  Едоксакорд табл. по 60 мгг; Еплепрес табл. по 50 мг; Лізопрес 20 табл. ; Небівал табл. по 5 мг; Сидокард таб. по 4 мг; Соритмік таб. по 80 мг; Торарен таб. по 10 мг</t>
  </si>
  <si>
    <t>АТ "Київський вітамінний завод"</t>
  </si>
  <si>
    <t>адміністративний збір за державну реєстрацію</t>
  </si>
  <si>
    <t>Лабораторні реагенти</t>
  </si>
  <si>
    <t>дезінфекція</t>
  </si>
  <si>
    <t>кремація небезпечних відходв</t>
  </si>
  <si>
    <t>санітарно-епідеміологічне обстеження об"єкту</t>
  </si>
  <si>
    <t>охорона об"єкта</t>
  </si>
  <si>
    <t>техн. Обслуг. Ліфта</t>
  </si>
  <si>
    <t>Послуги телекомунікаційні та інтернет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</si>
  <si>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"Клінічна лікарня №15 Полільського району міста Києва" за ІІІ квартал 2022 року </t>
  </si>
  <si>
    <t>Ю.П.Жук</t>
  </si>
  <si>
    <t>О.С.Авраменко</t>
  </si>
  <si>
    <t>В.о.директора</t>
  </si>
  <si>
    <t>Окремі заходи по реалізації державних програм,не віднесені до заходів розвитку</t>
  </si>
  <si>
    <t>Оплата інших енергоносіїв та інших комунальних послуг</t>
  </si>
  <si>
    <t>Медикаменти та перев'язувальні матеріали</t>
  </si>
  <si>
    <t>Предмети, матеріали,обладнання та інвентар</t>
  </si>
  <si>
    <t>ТОВ Фармасел</t>
  </si>
  <si>
    <t>ТОВ МВВ Інструментс</t>
  </si>
  <si>
    <t>КНП Київський міський клінічний госпіталь ветеранів війни</t>
  </si>
  <si>
    <t>ТОВ Діалог Діагностик</t>
  </si>
  <si>
    <t>ПАТ Київмедпрепарат</t>
  </si>
  <si>
    <t>Кров та її компоненти</t>
  </si>
  <si>
    <t>Европейське регіональне бюро ВОЗ</t>
  </si>
  <si>
    <t>Кондиціонери</t>
  </si>
  <si>
    <t>Матраци</t>
  </si>
  <si>
    <t>Гігрометр</t>
  </si>
  <si>
    <t>Офісні меблі(Стіл,Шафа,тумба)</t>
  </si>
  <si>
    <t>Монітор пацієнта</t>
  </si>
  <si>
    <t>прапор</t>
  </si>
  <si>
    <t>інструменти</t>
  </si>
  <si>
    <t>паливо</t>
  </si>
  <si>
    <t>Благодійна організація 100 відсотків життя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</si>
  <si>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</si>
  <si>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КНП "Київська міська клінічна лікарня №18" </t>
    </r>
    <r>
      <rPr>
        <b/>
        <sz val="14"/>
        <color indexed="8"/>
        <rFont val="Times New Roman"/>
        <family val="1"/>
      </rPr>
      <t>за І</t>
    </r>
    <r>
      <rPr>
        <b/>
        <u val="single"/>
        <sz val="14"/>
        <color indexed="8"/>
        <rFont val="Times New Roman"/>
        <family val="1"/>
      </rPr>
      <t xml:space="preserve">IІ </t>
    </r>
    <r>
      <rPr>
        <b/>
        <sz val="14"/>
        <color indexed="8"/>
        <rFont val="Times New Roman"/>
        <family val="1"/>
      </rPr>
      <t xml:space="preserve">квартал  </t>
    </r>
    <r>
      <rPr>
        <b/>
        <u val="single"/>
        <sz val="14"/>
        <color indexed="8"/>
        <rFont val="Times New Roman"/>
        <family val="1"/>
      </rPr>
      <t>2022</t>
    </r>
    <r>
      <rPr>
        <b/>
        <sz val="14"/>
        <color indexed="8"/>
        <rFont val="Times New Roman"/>
        <family val="1"/>
      </rPr>
      <t xml:space="preserve"> року </t>
    </r>
  </si>
  <si>
    <t>В.М.Колесник</t>
  </si>
  <si>
    <t>І.О.Калмикова</t>
  </si>
  <si>
    <t>медикаменти(новаксон р-н д /ін 125мг по4мл)</t>
  </si>
  <si>
    <t>медикаменти(офлаксоцин  Штульн  ЮД 0,5 мл №10)</t>
  </si>
  <si>
    <t>склянка для реактивів, бокс для фарбування скла, штатив-контейнер</t>
  </si>
  <si>
    <t>апарат ШВЛ Philips Respironics</t>
  </si>
  <si>
    <t>ТОВ "ТД"НОВОФАРМ-БІОСИНТЕЗ"</t>
  </si>
  <si>
    <t>мікротон санний МС-2</t>
  </si>
  <si>
    <t>КНП "Київський міський клінічний госпіталь ветеранів війни"</t>
  </si>
  <si>
    <t>кондиціонер  ERGO</t>
  </si>
  <si>
    <t>Благодійний організація "Благодійний фонд Надії Вовк Берегиня"</t>
  </si>
  <si>
    <t>електроводонагрівач Atlantic vsrs300</t>
  </si>
  <si>
    <t>Від пацієнта</t>
  </si>
  <si>
    <t>розробка проектно-кошторисної документації з отримання звіту експертної організації "капітальний ремонт модернізації ліфта"</t>
  </si>
  <si>
    <t>розробка проектної документації для капітального ремонту системи автоматичної пожежної сигналізації</t>
  </si>
  <si>
    <t>Від працівника лікарні</t>
  </si>
  <si>
    <t>паперові реєстраційні журнали</t>
  </si>
  <si>
    <t>швидкозшивачі та супутнє приладдя</t>
  </si>
  <si>
    <t>комп'ютерне обладнання</t>
  </si>
  <si>
    <t>Залишок коштів за ІІ-квартал 2022р.</t>
  </si>
  <si>
    <r>
      <t xml:space="preserve">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</si>
  <si>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КНП "Київська міська клінічна лікарня № 11" за ІІІ-квартал 2022року </t>
  </si>
  <si>
    <t>(підпис)</t>
  </si>
  <si>
    <t>Марина СТАРЖИНСЬКА</t>
  </si>
  <si>
    <t>Володимир ГЕДЗА</t>
  </si>
  <si>
    <t>Гуманітарний склад КМДА</t>
  </si>
  <si>
    <t>дефібрилятор</t>
  </si>
  <si>
    <t xml:space="preserve">                                                                                                                                                                                                      найменування закладу охорони здоров′я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</si>
  <si>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ТМО "САНАТОРНОГО ЛІКУВАННЯ" у місті Києві за ІІІ квартал 2022 року 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</si>
</sst>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#,##0.000"/>
    <numFmt numFmtId="198" formatCode="#,##0.0"/>
    <numFmt numFmtId="199" formatCode="0.0"/>
    <numFmt numFmtId="200" formatCode="#,##0.0000"/>
    <numFmt numFmtId="201" formatCode="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Times New Roman"/>
      <family val="1"/>
    </font>
    <font>
      <b/>
      <sz val="14"/>
      <color indexed="8"/>
      <name val="Arial Cyr"/>
      <family val="0"/>
    </font>
    <font>
      <b/>
      <sz val="11.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4" applyFont="1" applyBorder="1" applyAlignment="1">
      <alignment horizontal="center"/>
      <protection/>
    </xf>
    <xf numFmtId="0" fontId="13" fillId="0" borderId="0" xfId="54" applyFont="1" applyAlignment="1">
      <alignment horizontal="centerContinuous" vertical="top"/>
      <protection/>
    </xf>
    <xf numFmtId="0" fontId="13" fillId="0" borderId="0" xfId="54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4" fontId="6" fillId="12" borderId="10" xfId="0" applyNumberFormat="1" applyFont="1" applyFill="1" applyBorder="1" applyAlignment="1">
      <alignment horizontal="center"/>
    </xf>
    <xf numFmtId="0" fontId="12" fillId="0" borderId="11" xfId="54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4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2" fontId="7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6" fillId="4" borderId="10" xfId="0" applyNumberFormat="1" applyFont="1" applyFill="1" applyBorder="1" applyAlignment="1">
      <alignment wrapText="1"/>
    </xf>
    <xf numFmtId="4" fontId="6" fillId="4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2" fontId="15" fillId="32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 quotePrefix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wrapText="1"/>
    </xf>
    <xf numFmtId="198" fontId="10" fillId="4" borderId="10" xfId="0" applyNumberFormat="1" applyFont="1" applyFill="1" applyBorder="1" applyAlignment="1">
      <alignment horizontal="center"/>
    </xf>
    <xf numFmtId="199" fontId="10" fillId="4" borderId="10" xfId="0" applyNumberFormat="1" applyFont="1" applyFill="1" applyBorder="1" applyAlignment="1">
      <alignment horizontal="center"/>
    </xf>
    <xf numFmtId="198" fontId="17" fillId="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98" fontId="10" fillId="0" borderId="10" xfId="0" applyNumberFormat="1" applyFont="1" applyBorder="1" applyAlignment="1">
      <alignment horizontal="center" vertical="center"/>
    </xf>
    <xf numFmtId="199" fontId="10" fillId="32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6" fillId="0" borderId="0" xfId="42" applyAlignment="1">
      <alignment/>
    </xf>
    <xf numFmtId="197" fontId="10" fillId="4" borderId="10" xfId="0" applyNumberFormat="1" applyFont="1" applyFill="1" applyBorder="1" applyAlignment="1">
      <alignment horizontal="center"/>
    </xf>
    <xf numFmtId="197" fontId="17" fillId="4" borderId="10" xfId="0" applyNumberFormat="1" applyFont="1" applyFill="1" applyBorder="1" applyAlignment="1">
      <alignment horizontal="center"/>
    </xf>
    <xf numFmtId="196" fontId="10" fillId="4" borderId="10" xfId="0" applyNumberFormat="1" applyFont="1" applyFill="1" applyBorder="1" applyAlignment="1">
      <alignment horizontal="center"/>
    </xf>
    <xf numFmtId="197" fontId="10" fillId="0" borderId="10" xfId="0" applyNumberFormat="1" applyFont="1" applyBorder="1" applyAlignment="1">
      <alignment horizontal="center"/>
    </xf>
    <xf numFmtId="197" fontId="6" fillId="0" borderId="10" xfId="0" applyNumberFormat="1" applyFont="1" applyBorder="1" applyAlignment="1">
      <alignment horizontal="center"/>
    </xf>
    <xf numFmtId="196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00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11" xfId="0" applyFont="1" applyBorder="1" applyAlignment="1">
      <alignment/>
    </xf>
    <xf numFmtId="0" fontId="6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198" fontId="15" fillId="0" borderId="10" xfId="0" applyNumberFormat="1" applyFont="1" applyBorder="1" applyAlignment="1">
      <alignment horizontal="center"/>
    </xf>
    <xf numFmtId="198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197" fontId="1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7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0" fillId="34" borderId="10" xfId="0" applyFont="1" applyFill="1" applyBorder="1" applyAlignment="1">
      <alignment/>
    </xf>
    <xf numFmtId="4" fontId="60" fillId="34" borderId="10" xfId="0" applyNumberFormat="1" applyFont="1" applyFill="1" applyBorder="1" applyAlignment="1">
      <alignment/>
    </xf>
    <xf numFmtId="0" fontId="60" fillId="34" borderId="10" xfId="0" applyNumberFormat="1" applyFont="1" applyFill="1" applyBorder="1" applyAlignment="1">
      <alignment/>
    </xf>
    <xf numFmtId="2" fontId="60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wrapText="1"/>
    </xf>
    <xf numFmtId="0" fontId="71" fillId="0" borderId="10" xfId="0" applyFont="1" applyBorder="1" applyAlignment="1">
      <alignment wrapText="1"/>
    </xf>
    <xf numFmtId="2" fontId="10" fillId="35" borderId="1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2" fontId="71" fillId="0" borderId="10" xfId="0" applyNumberFormat="1" applyFont="1" applyBorder="1" applyAlignment="1">
      <alignment horizontal="center"/>
    </xf>
    <xf numFmtId="0" fontId="73" fillId="36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4" fontId="1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10" fillId="0" borderId="10" xfId="0" applyNumberFormat="1" applyFont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/>
    </xf>
    <xf numFmtId="4" fontId="40" fillId="4" borderId="10" xfId="0" applyNumberFormat="1" applyFont="1" applyFill="1" applyBorder="1" applyAlignment="1">
      <alignment horizontal="center"/>
    </xf>
    <xf numFmtId="0" fontId="41" fillId="4" borderId="10" xfId="0" applyFont="1" applyFill="1" applyBorder="1" applyAlignment="1">
      <alignment wrapText="1"/>
    </xf>
    <xf numFmtId="0" fontId="41" fillId="4" borderId="10" xfId="0" applyFont="1" applyFill="1" applyBorder="1" applyAlignment="1">
      <alignment/>
    </xf>
    <xf numFmtId="2" fontId="9" fillId="4" borderId="10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2" fontId="9" fillId="32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53">
      <alignment/>
      <protection/>
    </xf>
    <xf numFmtId="0" fontId="42" fillId="0" borderId="0" xfId="54" applyFont="1" applyBorder="1" applyAlignment="1">
      <alignment horizontal="centerContinuous" vertical="top"/>
      <protection/>
    </xf>
    <xf numFmtId="0" fontId="42" fillId="0" borderId="0" xfId="54" applyFont="1" applyAlignment="1">
      <alignment horizontal="centerContinuous" vertical="top"/>
      <protection/>
    </xf>
    <xf numFmtId="0" fontId="43" fillId="0" borderId="0" xfId="53" applyFont="1">
      <alignment/>
      <protection/>
    </xf>
    <xf numFmtId="0" fontId="43" fillId="0" borderId="0" xfId="54" applyFont="1" applyBorder="1" applyAlignment="1">
      <alignment horizontal="center"/>
      <protection/>
    </xf>
    <xf numFmtId="0" fontId="44" fillId="0" borderId="0" xfId="53" applyFont="1">
      <alignment/>
      <protection/>
    </xf>
    <xf numFmtId="4" fontId="9" fillId="4" borderId="10" xfId="53" applyNumberFormat="1" applyFont="1" applyFill="1" applyBorder="1" applyAlignment="1">
      <alignment horizontal="center"/>
      <protection/>
    </xf>
    <xf numFmtId="2" fontId="9" fillId="4" borderId="10" xfId="53" applyNumberFormat="1" applyFont="1" applyFill="1" applyBorder="1" applyAlignment="1">
      <alignment horizontal="center"/>
      <protection/>
    </xf>
    <xf numFmtId="0" fontId="41" fillId="4" borderId="10" xfId="53" applyFont="1" applyFill="1" applyBorder="1" applyAlignment="1">
      <alignment wrapText="1"/>
      <protection/>
    </xf>
    <xf numFmtId="4" fontId="40" fillId="4" borderId="10" xfId="53" applyNumberFormat="1" applyFont="1" applyFill="1" applyBorder="1" applyAlignment="1">
      <alignment horizontal="center"/>
      <protection/>
    </xf>
    <xf numFmtId="0" fontId="41" fillId="4" borderId="10" xfId="53" applyFont="1" applyFill="1" applyBorder="1">
      <alignment/>
      <protection/>
    </xf>
    <xf numFmtId="0" fontId="9" fillId="4" borderId="10" xfId="53" applyFont="1" applyFill="1" applyBorder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4" fontId="9" fillId="0" borderId="10" xfId="53" applyNumberFormat="1" applyFont="1" applyBorder="1" applyAlignment="1">
      <alignment horizontal="center"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horizontal="left" vertical="center" wrapText="1"/>
      <protection/>
    </xf>
    <xf numFmtId="201" fontId="8" fillId="0" borderId="10" xfId="53" applyNumberFormat="1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wrapText="1"/>
      <protection/>
    </xf>
    <xf numFmtId="0" fontId="1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45" fillId="0" borderId="0" xfId="54" applyFont="1" applyBorder="1" applyAlignment="1">
      <alignment horizontal="centerContinuous" vertical="top"/>
      <protection/>
    </xf>
    <xf numFmtId="0" fontId="45" fillId="0" borderId="0" xfId="54" applyFont="1" applyAlignment="1">
      <alignment horizontal="centerContinuous" vertical="top"/>
      <protection/>
    </xf>
    <xf numFmtId="0" fontId="75" fillId="0" borderId="11" xfId="0" applyFont="1" applyBorder="1" applyAlignment="1">
      <alignment/>
    </xf>
    <xf numFmtId="0" fontId="46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1" fontId="75" fillId="0" borderId="10" xfId="0" applyNumberFormat="1" applyFont="1" applyBorder="1" applyAlignment="1">
      <alignment/>
    </xf>
    <xf numFmtId="2" fontId="75" fillId="0" borderId="10" xfId="0" applyNumberFormat="1" applyFont="1" applyBorder="1" applyAlignment="1">
      <alignment wrapText="1"/>
    </xf>
    <xf numFmtId="2" fontId="75" fillId="0" borderId="10" xfId="0" applyNumberFormat="1" applyFont="1" applyBorder="1" applyAlignment="1">
      <alignment horizontal="left" wrapText="1"/>
    </xf>
    <xf numFmtId="2" fontId="75" fillId="0" borderId="10" xfId="0" applyNumberFormat="1" applyFont="1" applyBorder="1" applyAlignment="1">
      <alignment/>
    </xf>
    <xf numFmtId="2" fontId="7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13" fillId="0" borderId="14" xfId="54" applyFont="1" applyBorder="1" applyAlignment="1">
      <alignment horizontal="center" vertical="top"/>
      <protection/>
    </xf>
    <xf numFmtId="0" fontId="13" fillId="0" borderId="0" xfId="54" applyFont="1" applyAlignment="1">
      <alignment horizontal="center" vertical="top"/>
      <protection/>
    </xf>
    <xf numFmtId="0" fontId="47" fillId="0" borderId="11" xfId="54" applyFont="1" applyBorder="1" applyAlignment="1">
      <alignment horizontal="center"/>
      <protection/>
    </xf>
    <xf numFmtId="0" fontId="48" fillId="0" borderId="0" xfId="0" applyFont="1" applyAlignment="1">
      <alignment/>
    </xf>
    <xf numFmtId="0" fontId="7" fillId="0" borderId="0" xfId="0" applyFont="1" applyBorder="1" applyAlignment="1">
      <alignment/>
    </xf>
    <xf numFmtId="0" fontId="70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76" fillId="0" borderId="10" xfId="0" applyFont="1" applyBorder="1" applyAlignment="1">
      <alignment horizontal="left" vertical="center" wrapText="1"/>
    </xf>
    <xf numFmtId="2" fontId="7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2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4" fontId="1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49" fontId="12" fillId="0" borderId="13" xfId="0" applyNumberFormat="1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4" borderId="10" xfId="0" applyFont="1" applyFill="1" applyBorder="1" applyAlignment="1">
      <alignment wrapText="1"/>
    </xf>
    <xf numFmtId="0" fontId="14" fillId="0" borderId="0" xfId="0" applyFont="1" applyAlignment="1">
      <alignment wrapText="1"/>
    </xf>
    <xf numFmtId="4" fontId="10" fillId="4" borderId="10" xfId="0" applyNumberFormat="1" applyFont="1" applyFill="1" applyBorder="1" applyAlignment="1">
      <alignment horizontal="center" vertical="center"/>
    </xf>
    <xf numFmtId="4" fontId="1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2" fontId="50" fillId="32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2" fontId="50" fillId="35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97" fontId="12" fillId="0" borderId="10" xfId="0" applyNumberFormat="1" applyFont="1" applyBorder="1" applyAlignment="1">
      <alignment horizontal="center" vertical="center"/>
    </xf>
    <xf numFmtId="196" fontId="50" fillId="32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 wrapText="1"/>
    </xf>
    <xf numFmtId="4" fontId="73" fillId="0" borderId="16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6" xfId="0" applyFont="1" applyBorder="1" applyAlignment="1">
      <alignment vertical="center" wrapText="1"/>
    </xf>
    <xf numFmtId="0" fontId="73" fillId="0" borderId="16" xfId="0" applyFont="1" applyBorder="1" applyAlignment="1">
      <alignment/>
    </xf>
    <xf numFmtId="4" fontId="73" fillId="0" borderId="16" xfId="0" applyNumberFormat="1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5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/>
    </xf>
    <xf numFmtId="0" fontId="50" fillId="0" borderId="10" xfId="0" applyFont="1" applyBorder="1" applyAlignment="1" applyProtection="1">
      <alignment wrapText="1"/>
      <protection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1" fillId="0" borderId="11" xfId="0" applyFont="1" applyBorder="1" applyAlignment="1">
      <alignment horizontal="left"/>
    </xf>
    <xf numFmtId="0" fontId="12" fillId="0" borderId="11" xfId="54" applyFont="1" applyBorder="1" applyAlignment="1">
      <alignment horizontal="left"/>
      <protection/>
    </xf>
    <xf numFmtId="0" fontId="71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left" vertical="center" wrapText="1"/>
    </xf>
    <xf numFmtId="197" fontId="6" fillId="0" borderId="10" xfId="0" applyNumberFormat="1" applyFont="1" applyBorder="1" applyAlignment="1">
      <alignment horizontal="center" vertical="center"/>
    </xf>
    <xf numFmtId="196" fontId="10" fillId="32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лан використання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np_kmiacms@ukr.net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Layout" zoomScale="80" zoomScaleNormal="80" zoomScalePageLayoutView="8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140625" style="0" customWidth="1"/>
    <col min="3" max="3" width="16.28125" style="0" customWidth="1"/>
    <col min="4" max="4" width="15.57421875" style="0" customWidth="1"/>
    <col min="5" max="5" width="21.140625" style="0" customWidth="1"/>
    <col min="6" max="6" width="15.8515625" style="0" customWidth="1"/>
    <col min="7" max="7" width="19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3" t="s">
        <v>31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31.5" customHeight="1">
      <c r="A2" s="32" t="s">
        <v>118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15.75">
      <c r="A5" s="25">
        <v>1</v>
      </c>
      <c r="B5" s="2" t="s">
        <v>32</v>
      </c>
      <c r="C5" s="3"/>
      <c r="D5" s="3">
        <v>867.8</v>
      </c>
      <c r="E5" s="15" t="s">
        <v>12</v>
      </c>
      <c r="F5" s="24">
        <v>867.8</v>
      </c>
      <c r="G5" s="2"/>
      <c r="H5" s="3"/>
      <c r="I5" s="15" t="s">
        <v>12</v>
      </c>
      <c r="J5" s="3">
        <v>867.8</v>
      </c>
      <c r="K5" s="9"/>
    </row>
    <row r="6" spans="1:11" ht="15.75">
      <c r="A6" s="25">
        <v>2</v>
      </c>
      <c r="B6" s="2" t="s">
        <v>33</v>
      </c>
      <c r="C6" s="3"/>
      <c r="D6" s="3">
        <v>8</v>
      </c>
      <c r="E6" s="15" t="s">
        <v>12</v>
      </c>
      <c r="F6" s="24">
        <v>8</v>
      </c>
      <c r="G6" s="2"/>
      <c r="H6" s="3"/>
      <c r="I6" s="15" t="s">
        <v>12</v>
      </c>
      <c r="J6" s="3">
        <v>8</v>
      </c>
      <c r="K6" s="9"/>
    </row>
    <row r="7" spans="1:11" ht="15.75">
      <c r="A7" s="25">
        <v>3</v>
      </c>
      <c r="B7" s="2" t="s">
        <v>34</v>
      </c>
      <c r="C7" s="3"/>
      <c r="D7" s="3">
        <v>31.8</v>
      </c>
      <c r="E7" s="15" t="s">
        <v>12</v>
      </c>
      <c r="F7" s="24">
        <v>31.8</v>
      </c>
      <c r="G7" s="2"/>
      <c r="H7" s="3"/>
      <c r="I7" s="15" t="s">
        <v>12</v>
      </c>
      <c r="J7" s="3">
        <v>31.8</v>
      </c>
      <c r="K7" s="9"/>
    </row>
    <row r="8" spans="1:11" ht="15.75">
      <c r="A8" s="25">
        <v>4</v>
      </c>
      <c r="B8" s="2" t="s">
        <v>35</v>
      </c>
      <c r="C8" s="3"/>
      <c r="D8" s="3">
        <v>2333</v>
      </c>
      <c r="E8" s="15" t="s">
        <v>12</v>
      </c>
      <c r="F8" s="24">
        <v>2333</v>
      </c>
      <c r="G8" s="2"/>
      <c r="H8" s="3"/>
      <c r="I8" s="15" t="s">
        <v>12</v>
      </c>
      <c r="J8" s="3">
        <v>2333</v>
      </c>
      <c r="K8" s="9"/>
    </row>
    <row r="9" spans="1:11" ht="15.75">
      <c r="A9" s="25">
        <v>5</v>
      </c>
      <c r="B9" s="2" t="s">
        <v>36</v>
      </c>
      <c r="C9" s="3"/>
      <c r="D9" s="3">
        <v>331.3</v>
      </c>
      <c r="E9" s="15" t="s">
        <v>12</v>
      </c>
      <c r="F9" s="24">
        <v>331.3</v>
      </c>
      <c r="G9" s="2"/>
      <c r="H9" s="3"/>
      <c r="I9" s="15" t="s">
        <v>12</v>
      </c>
      <c r="J9" s="3">
        <v>331.3</v>
      </c>
      <c r="K9" s="9"/>
    </row>
    <row r="10" spans="1:11" ht="15.75">
      <c r="A10" s="25">
        <v>6</v>
      </c>
      <c r="B10" s="2" t="s">
        <v>26</v>
      </c>
      <c r="C10" s="3"/>
      <c r="D10" s="3">
        <v>1188.3</v>
      </c>
      <c r="E10" s="15" t="s">
        <v>12</v>
      </c>
      <c r="F10" s="24">
        <v>1188.3</v>
      </c>
      <c r="G10" s="2"/>
      <c r="H10" s="3"/>
      <c r="I10" s="15" t="s">
        <v>12</v>
      </c>
      <c r="J10" s="3">
        <v>1188.3</v>
      </c>
      <c r="K10" s="9"/>
    </row>
    <row r="11" spans="1:11" ht="15.75">
      <c r="A11" s="25">
        <v>7</v>
      </c>
      <c r="B11" s="2" t="s">
        <v>37</v>
      </c>
      <c r="C11" s="3"/>
      <c r="D11" s="3">
        <v>36.3</v>
      </c>
      <c r="E11" s="15" t="s">
        <v>12</v>
      </c>
      <c r="F11" s="24">
        <v>36.3</v>
      </c>
      <c r="G11" s="2"/>
      <c r="H11" s="3"/>
      <c r="I11" s="15" t="s">
        <v>12</v>
      </c>
      <c r="J11" s="3">
        <v>36.3</v>
      </c>
      <c r="K11" s="9"/>
    </row>
    <row r="12" spans="1:11" ht="15.75">
      <c r="A12" s="25">
        <v>8</v>
      </c>
      <c r="B12" s="2" t="s">
        <v>38</v>
      </c>
      <c r="C12" s="3"/>
      <c r="D12" s="3">
        <v>261.6</v>
      </c>
      <c r="E12" s="15" t="s">
        <v>12</v>
      </c>
      <c r="F12" s="24">
        <v>261.6</v>
      </c>
      <c r="G12" s="2"/>
      <c r="H12" s="3"/>
      <c r="I12" s="15" t="s">
        <v>12</v>
      </c>
      <c r="J12" s="3">
        <v>261.6</v>
      </c>
      <c r="K12" s="9"/>
    </row>
    <row r="13" spans="1:11" ht="15.75">
      <c r="A13" s="25">
        <v>9</v>
      </c>
      <c r="B13" s="2" t="s">
        <v>39</v>
      </c>
      <c r="C13" s="3"/>
      <c r="D13" s="3">
        <v>9.6</v>
      </c>
      <c r="E13" s="15" t="s">
        <v>12</v>
      </c>
      <c r="F13" s="24">
        <v>9.6</v>
      </c>
      <c r="G13" s="2"/>
      <c r="H13" s="3"/>
      <c r="I13" s="15" t="s">
        <v>12</v>
      </c>
      <c r="J13" s="3">
        <v>9.6</v>
      </c>
      <c r="K13" s="9"/>
    </row>
    <row r="14" spans="1:11" ht="15.75">
      <c r="A14" s="25">
        <v>10</v>
      </c>
      <c r="B14" s="2" t="s">
        <v>40</v>
      </c>
      <c r="C14" s="3"/>
      <c r="D14" s="3">
        <v>4.6</v>
      </c>
      <c r="E14" s="15" t="s">
        <v>12</v>
      </c>
      <c r="F14" s="24">
        <v>4.6</v>
      </c>
      <c r="G14" s="2"/>
      <c r="H14" s="3"/>
      <c r="I14" s="15" t="s">
        <v>12</v>
      </c>
      <c r="J14" s="3">
        <v>4.6</v>
      </c>
      <c r="K14" s="9"/>
    </row>
    <row r="15" spans="1:11" ht="15.75">
      <c r="A15" s="25">
        <v>11</v>
      </c>
      <c r="B15" s="2" t="s">
        <v>41</v>
      </c>
      <c r="C15" s="3"/>
      <c r="D15" s="3">
        <v>181.3</v>
      </c>
      <c r="E15" s="15" t="s">
        <v>12</v>
      </c>
      <c r="F15" s="24">
        <v>181.3</v>
      </c>
      <c r="G15" s="2"/>
      <c r="H15" s="3"/>
      <c r="I15" s="15" t="s">
        <v>12</v>
      </c>
      <c r="J15" s="3">
        <v>181.3</v>
      </c>
      <c r="K15" s="9"/>
    </row>
    <row r="16" spans="1:11" ht="15.75">
      <c r="A16" s="25">
        <v>12</v>
      </c>
      <c r="B16" s="2" t="s">
        <v>42</v>
      </c>
      <c r="C16" s="3"/>
      <c r="D16" s="3">
        <v>3.6</v>
      </c>
      <c r="E16" s="15" t="s">
        <v>12</v>
      </c>
      <c r="F16" s="24">
        <v>3.6</v>
      </c>
      <c r="G16" s="2"/>
      <c r="H16" s="3"/>
      <c r="I16" s="15" t="s">
        <v>12</v>
      </c>
      <c r="J16" s="3">
        <v>3.6</v>
      </c>
      <c r="K16" s="9"/>
    </row>
    <row r="17" spans="1:11" ht="15.75">
      <c r="A17" s="25">
        <v>13</v>
      </c>
      <c r="B17" s="2" t="s">
        <v>43</v>
      </c>
      <c r="C17" s="3"/>
      <c r="D17" s="3">
        <v>84.9</v>
      </c>
      <c r="E17" s="15" t="s">
        <v>12</v>
      </c>
      <c r="F17" s="24">
        <v>84.9</v>
      </c>
      <c r="G17" s="2"/>
      <c r="H17" s="3"/>
      <c r="I17" s="15" t="s">
        <v>12</v>
      </c>
      <c r="J17" s="3">
        <v>84.9</v>
      </c>
      <c r="K17" s="9"/>
    </row>
    <row r="18" spans="1:11" ht="15.75">
      <c r="A18" s="25">
        <v>14</v>
      </c>
      <c r="B18" s="2" t="s">
        <v>27</v>
      </c>
      <c r="C18" s="3"/>
      <c r="D18" s="3">
        <v>141.9</v>
      </c>
      <c r="E18" s="15" t="s">
        <v>12</v>
      </c>
      <c r="F18" s="24">
        <v>141.9</v>
      </c>
      <c r="G18" s="2"/>
      <c r="H18" s="3"/>
      <c r="I18" s="15" t="s">
        <v>12</v>
      </c>
      <c r="J18" s="3">
        <v>141.9</v>
      </c>
      <c r="K18" s="9"/>
    </row>
    <row r="19" spans="1:11" ht="31.5">
      <c r="A19" s="25">
        <v>15</v>
      </c>
      <c r="B19" s="2" t="s">
        <v>26</v>
      </c>
      <c r="C19" s="3"/>
      <c r="D19" s="3">
        <v>21.5</v>
      </c>
      <c r="E19" s="15" t="s">
        <v>11</v>
      </c>
      <c r="F19" s="24">
        <v>21.5</v>
      </c>
      <c r="G19" s="2"/>
      <c r="H19" s="3"/>
      <c r="I19" s="15" t="s">
        <v>11</v>
      </c>
      <c r="J19" s="3">
        <v>21.5</v>
      </c>
      <c r="K19" s="9"/>
    </row>
    <row r="20" spans="1:11" ht="31.5">
      <c r="A20" s="25">
        <v>16</v>
      </c>
      <c r="B20" s="2" t="s">
        <v>26</v>
      </c>
      <c r="C20" s="3"/>
      <c r="D20" s="3">
        <v>64.4</v>
      </c>
      <c r="E20" s="15" t="s">
        <v>29</v>
      </c>
      <c r="F20" s="24">
        <v>64.4</v>
      </c>
      <c r="G20" s="2"/>
      <c r="H20" s="3"/>
      <c r="I20" s="15" t="s">
        <v>29</v>
      </c>
      <c r="J20" s="3">
        <v>64.4</v>
      </c>
      <c r="K20" s="9"/>
    </row>
    <row r="21" spans="1:11" ht="31.5">
      <c r="A21" s="25">
        <v>17</v>
      </c>
      <c r="B21" s="2" t="s">
        <v>28</v>
      </c>
      <c r="C21" s="3"/>
      <c r="D21" s="3">
        <v>95.9</v>
      </c>
      <c r="E21" s="15" t="s">
        <v>29</v>
      </c>
      <c r="F21" s="24">
        <v>95.9</v>
      </c>
      <c r="G21" s="2"/>
      <c r="H21" s="3"/>
      <c r="I21" s="15" t="s">
        <v>29</v>
      </c>
      <c r="J21" s="3">
        <v>95.9</v>
      </c>
      <c r="K21" s="9"/>
    </row>
    <row r="22" spans="1:11" ht="15.75">
      <c r="A22" s="25">
        <v>18</v>
      </c>
      <c r="B22" s="2" t="s">
        <v>28</v>
      </c>
      <c r="C22" s="3"/>
      <c r="D22" s="3">
        <v>115.9</v>
      </c>
      <c r="E22" s="15" t="s">
        <v>48</v>
      </c>
      <c r="F22" s="24">
        <v>115.9</v>
      </c>
      <c r="G22" s="2"/>
      <c r="H22" s="3"/>
      <c r="I22" s="15" t="s">
        <v>48</v>
      </c>
      <c r="J22" s="3">
        <v>115.9</v>
      </c>
      <c r="K22" s="9"/>
    </row>
    <row r="23" spans="1:11" ht="31.5">
      <c r="A23" s="25">
        <v>19</v>
      </c>
      <c r="B23" s="2" t="s">
        <v>44</v>
      </c>
      <c r="C23" s="3"/>
      <c r="D23" s="3">
        <v>4.5</v>
      </c>
      <c r="E23" s="15" t="s">
        <v>29</v>
      </c>
      <c r="F23" s="24">
        <v>4.5</v>
      </c>
      <c r="G23" s="2"/>
      <c r="H23" s="3"/>
      <c r="I23" s="15" t="s">
        <v>29</v>
      </c>
      <c r="J23" s="3">
        <v>4.5</v>
      </c>
      <c r="K23" s="9"/>
    </row>
    <row r="24" spans="1:11" ht="31.5">
      <c r="A24" s="25">
        <v>20</v>
      </c>
      <c r="B24" s="2" t="s">
        <v>45</v>
      </c>
      <c r="C24" s="3"/>
      <c r="D24" s="3">
        <v>6.3</v>
      </c>
      <c r="E24" s="15" t="s">
        <v>29</v>
      </c>
      <c r="F24" s="24">
        <v>6.3</v>
      </c>
      <c r="G24" s="2"/>
      <c r="H24" s="3"/>
      <c r="I24" s="15" t="s">
        <v>29</v>
      </c>
      <c r="J24" s="3">
        <v>6.3</v>
      </c>
      <c r="K24" s="9"/>
    </row>
    <row r="25" spans="1:11" ht="15.75">
      <c r="A25" s="25">
        <v>21</v>
      </c>
      <c r="B25" s="2" t="s">
        <v>46</v>
      </c>
      <c r="C25" s="3"/>
      <c r="D25" s="3">
        <v>51.7</v>
      </c>
      <c r="E25" s="27" t="s">
        <v>30</v>
      </c>
      <c r="F25" s="24">
        <v>51.7</v>
      </c>
      <c r="G25" s="2"/>
      <c r="H25" s="3"/>
      <c r="I25" s="27" t="s">
        <v>30</v>
      </c>
      <c r="J25" s="3">
        <v>51.7</v>
      </c>
      <c r="K25" s="9"/>
    </row>
    <row r="26" spans="1:11" ht="15.75">
      <c r="A26" s="25">
        <v>22</v>
      </c>
      <c r="B26" s="15" t="s">
        <v>26</v>
      </c>
      <c r="C26" s="3"/>
      <c r="D26" s="3">
        <v>299</v>
      </c>
      <c r="E26" s="27" t="s">
        <v>30</v>
      </c>
      <c r="F26" s="28">
        <v>299</v>
      </c>
      <c r="G26" s="2"/>
      <c r="H26" s="3"/>
      <c r="I26" s="27" t="s">
        <v>30</v>
      </c>
      <c r="J26" s="3">
        <v>299</v>
      </c>
      <c r="K26" s="9"/>
    </row>
    <row r="27" spans="1:11" ht="15.75">
      <c r="A27" s="25">
        <v>23</v>
      </c>
      <c r="B27" s="2" t="s">
        <v>33</v>
      </c>
      <c r="C27" s="3"/>
      <c r="D27" s="3">
        <v>300</v>
      </c>
      <c r="E27" s="27" t="s">
        <v>30</v>
      </c>
      <c r="F27" s="28">
        <v>300</v>
      </c>
      <c r="G27" s="2"/>
      <c r="H27" s="3"/>
      <c r="I27" s="27" t="s">
        <v>30</v>
      </c>
      <c r="J27" s="3">
        <v>300</v>
      </c>
      <c r="K27" s="9"/>
    </row>
    <row r="28" spans="1:11" ht="15.75">
      <c r="A28" s="25">
        <v>24</v>
      </c>
      <c r="B28" s="2" t="s">
        <v>28</v>
      </c>
      <c r="C28" s="3"/>
      <c r="D28" s="3">
        <v>1882.7</v>
      </c>
      <c r="E28" s="27" t="s">
        <v>30</v>
      </c>
      <c r="F28" s="28">
        <v>1882.7</v>
      </c>
      <c r="G28" s="2"/>
      <c r="H28" s="3"/>
      <c r="I28" s="27" t="s">
        <v>30</v>
      </c>
      <c r="J28" s="3">
        <v>1882.7</v>
      </c>
      <c r="K28" s="9"/>
    </row>
    <row r="29" spans="1:11" ht="15.75">
      <c r="A29" s="25">
        <v>25</v>
      </c>
      <c r="B29" s="2" t="s">
        <v>47</v>
      </c>
      <c r="C29" s="3"/>
      <c r="D29" s="3">
        <v>5079.8</v>
      </c>
      <c r="E29" s="27" t="s">
        <v>30</v>
      </c>
      <c r="F29" s="28">
        <v>5079.8</v>
      </c>
      <c r="G29" s="2"/>
      <c r="H29" s="3"/>
      <c r="I29" s="27" t="s">
        <v>30</v>
      </c>
      <c r="J29" s="3">
        <v>5079.8</v>
      </c>
      <c r="K29" s="9"/>
    </row>
    <row r="30" spans="1:11" ht="15.75">
      <c r="A30" s="25">
        <v>26</v>
      </c>
      <c r="B30" s="27"/>
      <c r="C30" s="3"/>
      <c r="D30" s="3"/>
      <c r="E30" s="15"/>
      <c r="F30" s="24"/>
      <c r="G30" s="2">
        <v>3132</v>
      </c>
      <c r="H30" s="3">
        <v>586</v>
      </c>
      <c r="I30" s="15"/>
      <c r="J30" s="3"/>
      <c r="K30" s="9"/>
    </row>
    <row r="31" spans="1:11" ht="15.75">
      <c r="A31" s="14">
        <v>27</v>
      </c>
      <c r="B31" s="2" t="s">
        <v>13</v>
      </c>
      <c r="C31" s="3">
        <v>12.1</v>
      </c>
      <c r="D31" s="3"/>
      <c r="E31" s="15"/>
      <c r="F31" s="24">
        <v>12.1</v>
      </c>
      <c r="G31" s="2"/>
      <c r="H31" s="3"/>
      <c r="I31" s="15"/>
      <c r="J31" s="3"/>
      <c r="K31" s="9">
        <v>48.6</v>
      </c>
    </row>
    <row r="32" spans="1:11" ht="15.75">
      <c r="A32" s="25"/>
      <c r="B32" s="2"/>
      <c r="C32" s="3"/>
      <c r="D32" s="3"/>
      <c r="E32" s="15"/>
      <c r="F32" s="24"/>
      <c r="G32" s="2"/>
      <c r="H32" s="3"/>
      <c r="I32" s="15"/>
      <c r="J32" s="3"/>
      <c r="K32" s="9"/>
    </row>
    <row r="33" spans="1:11" ht="15.75">
      <c r="A33" s="4"/>
      <c r="B33" s="18" t="s">
        <v>9</v>
      </c>
      <c r="C33" s="19">
        <f>SUM(C5:C32)</f>
        <v>12.1</v>
      </c>
      <c r="D33" s="19">
        <f>SUM(D5:D32)</f>
        <v>13405.7</v>
      </c>
      <c r="E33" s="20"/>
      <c r="F33" s="21">
        <f>SUM(C33,D33)</f>
        <v>13417.800000000001</v>
      </c>
      <c r="G33" s="22"/>
      <c r="H33" s="19">
        <f>SUM(H5:H32)</f>
        <v>586</v>
      </c>
      <c r="I33" s="20"/>
      <c r="J33" s="19">
        <f>SUM(J5:J32)</f>
        <v>13405.7</v>
      </c>
      <c r="K33" s="23">
        <v>48.6</v>
      </c>
    </row>
    <row r="36" spans="2:8" ht="15.75">
      <c r="B36" s="13" t="s">
        <v>25</v>
      </c>
      <c r="F36" s="10"/>
      <c r="G36" s="36" t="s">
        <v>22</v>
      </c>
      <c r="H36" s="37"/>
    </row>
    <row r="37" spans="2:8" ht="15">
      <c r="B37" s="13"/>
      <c r="F37" s="11" t="s">
        <v>6</v>
      </c>
      <c r="G37" s="12"/>
      <c r="H37" s="12"/>
    </row>
    <row r="38" spans="2:8" ht="15.75">
      <c r="B38" s="13" t="s">
        <v>5</v>
      </c>
      <c r="F38" s="10"/>
      <c r="G38" s="36" t="s">
        <v>23</v>
      </c>
      <c r="H38" s="37"/>
    </row>
    <row r="39" spans="6:8" ht="15">
      <c r="F39" s="11" t="s">
        <v>6</v>
      </c>
      <c r="G39" s="12"/>
      <c r="H39" s="12"/>
    </row>
    <row r="42" ht="15">
      <c r="E42" t="s">
        <v>24</v>
      </c>
    </row>
  </sheetData>
  <sheetProtection/>
  <mergeCells count="10">
    <mergeCell ref="G38:H38"/>
    <mergeCell ref="G36:H36"/>
    <mergeCell ref="A3:A4"/>
    <mergeCell ref="B3:B4"/>
    <mergeCell ref="F3:F4"/>
    <mergeCell ref="G3:J3"/>
    <mergeCell ref="K3:K4"/>
    <mergeCell ref="A2:K2"/>
    <mergeCell ref="B1:J1"/>
    <mergeCell ref="C3:E3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80" zoomScaleNormal="80" zoomScaleSheetLayoutView="8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24.8515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33" t="s">
        <v>214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116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1.5">
      <c r="A5" s="25">
        <v>1</v>
      </c>
      <c r="B5" s="15" t="s">
        <v>213</v>
      </c>
      <c r="C5" s="3"/>
      <c r="D5" s="3">
        <v>4.2</v>
      </c>
      <c r="E5" s="15" t="s">
        <v>212</v>
      </c>
      <c r="F5" s="24">
        <f>SUM(C5,D5)</f>
        <v>4.2</v>
      </c>
      <c r="G5" s="61">
        <v>2210</v>
      </c>
      <c r="H5" s="3"/>
      <c r="I5" s="17"/>
      <c r="J5" s="3"/>
      <c r="K5" s="9">
        <f>C5+D5-H5-J5</f>
        <v>4.2</v>
      </c>
    </row>
    <row r="6" spans="1:11" ht="15.75">
      <c r="A6" s="25"/>
      <c r="B6" s="15"/>
      <c r="C6" s="3"/>
      <c r="D6" s="3">
        <v>0.09</v>
      </c>
      <c r="E6" s="15" t="s">
        <v>211</v>
      </c>
      <c r="F6" s="24">
        <f>SUM(C6,D6)</f>
        <v>0.09</v>
      </c>
      <c r="G6" s="61">
        <v>2210</v>
      </c>
      <c r="H6" s="3"/>
      <c r="I6" s="17"/>
      <c r="J6" s="3"/>
      <c r="K6" s="9">
        <f>C6+D6-H6-J6</f>
        <v>0.09</v>
      </c>
    </row>
    <row r="7" spans="1:11" ht="31.5">
      <c r="A7" s="25">
        <v>2</v>
      </c>
      <c r="B7" s="15" t="s">
        <v>210</v>
      </c>
      <c r="C7" s="3"/>
      <c r="D7" s="3">
        <v>2.36</v>
      </c>
      <c r="E7" s="15" t="s">
        <v>209</v>
      </c>
      <c r="F7" s="24">
        <f>SUM(C7,D7)</f>
        <v>2.36</v>
      </c>
      <c r="G7" s="61">
        <v>2210</v>
      </c>
      <c r="H7" s="3"/>
      <c r="I7" s="17"/>
      <c r="J7" s="3"/>
      <c r="K7" s="9">
        <f>C7+D7-H7-J7</f>
        <v>2.36</v>
      </c>
    </row>
    <row r="8" spans="1:11" ht="31.5">
      <c r="A8" s="25"/>
      <c r="B8" s="15"/>
      <c r="C8" s="3"/>
      <c r="D8" s="3">
        <v>2.9</v>
      </c>
      <c r="E8" s="15" t="s">
        <v>200</v>
      </c>
      <c r="F8" s="24">
        <f>SUM(C8,D8)</f>
        <v>2.9</v>
      </c>
      <c r="G8" s="61">
        <v>2210</v>
      </c>
      <c r="H8" s="3"/>
      <c r="I8" s="17"/>
      <c r="J8" s="3"/>
      <c r="K8" s="9">
        <f>C8+D8-H8-J8</f>
        <v>2.9</v>
      </c>
    </row>
    <row r="9" spans="1:11" ht="78.75">
      <c r="A9" s="25">
        <v>3</v>
      </c>
      <c r="B9" s="15" t="s">
        <v>208</v>
      </c>
      <c r="C9" s="3"/>
      <c r="D9" s="3">
        <v>651</v>
      </c>
      <c r="E9" s="15" t="s">
        <v>207</v>
      </c>
      <c r="F9" s="24">
        <f>SUM(C9,D9)</f>
        <v>651</v>
      </c>
      <c r="G9" s="61">
        <v>3110</v>
      </c>
      <c r="H9" s="3"/>
      <c r="I9" s="17"/>
      <c r="J9" s="3"/>
      <c r="K9" s="9">
        <f>C9+D9-H9-J9</f>
        <v>651</v>
      </c>
    </row>
    <row r="10" spans="1:11" ht="31.5">
      <c r="A10" s="25">
        <v>4</v>
      </c>
      <c r="B10" s="15" t="s">
        <v>206</v>
      </c>
      <c r="C10" s="3"/>
      <c r="D10" s="3">
        <v>234.42</v>
      </c>
      <c r="E10" s="15" t="s">
        <v>168</v>
      </c>
      <c r="F10" s="24">
        <f>SUM(C10,D10)</f>
        <v>234.42</v>
      </c>
      <c r="G10" s="61">
        <v>2220</v>
      </c>
      <c r="H10" s="3"/>
      <c r="I10" s="15"/>
      <c r="J10" s="3"/>
      <c r="K10" s="9">
        <f>C10+D10-H10-J10</f>
        <v>234.42</v>
      </c>
    </row>
    <row r="11" spans="1:11" ht="63">
      <c r="A11" s="25">
        <v>5</v>
      </c>
      <c r="B11" s="15" t="s">
        <v>205</v>
      </c>
      <c r="C11" s="3"/>
      <c r="D11" s="3">
        <v>83.87</v>
      </c>
      <c r="E11" s="15" t="s">
        <v>168</v>
      </c>
      <c r="F11" s="24">
        <f>SUM(C11,D11)</f>
        <v>83.87</v>
      </c>
      <c r="G11" s="61">
        <v>2220</v>
      </c>
      <c r="H11" s="3"/>
      <c r="I11" s="15"/>
      <c r="J11" s="3"/>
      <c r="K11" s="9">
        <f>C11+D11-H11-J11</f>
        <v>83.87</v>
      </c>
    </row>
    <row r="12" spans="1:11" ht="63">
      <c r="A12" s="25">
        <v>6</v>
      </c>
      <c r="B12" s="15" t="s">
        <v>204</v>
      </c>
      <c r="C12" s="3"/>
      <c r="D12" s="3">
        <v>50</v>
      </c>
      <c r="E12" s="15" t="s">
        <v>203</v>
      </c>
      <c r="F12" s="24">
        <f>SUM(C12,D12)</f>
        <v>50</v>
      </c>
      <c r="G12" s="61">
        <v>2220</v>
      </c>
      <c r="H12" s="3"/>
      <c r="I12" s="15"/>
      <c r="J12" s="3"/>
      <c r="K12" s="9">
        <f>C12+D12-H12-J12</f>
        <v>50</v>
      </c>
    </row>
    <row r="13" spans="1:11" ht="31.5">
      <c r="A13" s="14"/>
      <c r="B13" s="15"/>
      <c r="C13" s="3"/>
      <c r="D13" s="3">
        <v>629.65</v>
      </c>
      <c r="E13" s="15" t="s">
        <v>202</v>
      </c>
      <c r="F13" s="24">
        <f>SUM(C13,D13)</f>
        <v>629.65</v>
      </c>
      <c r="G13" s="61">
        <v>3110</v>
      </c>
      <c r="H13" s="3"/>
      <c r="I13" s="15"/>
      <c r="J13" s="3"/>
      <c r="K13" s="9">
        <f>C13+D13-H13-J13</f>
        <v>629.65</v>
      </c>
    </row>
    <row r="14" spans="1:11" ht="33" customHeight="1">
      <c r="A14" s="14">
        <v>7</v>
      </c>
      <c r="B14" s="15" t="s">
        <v>201</v>
      </c>
      <c r="C14" s="3"/>
      <c r="D14" s="3">
        <v>8.19</v>
      </c>
      <c r="E14" s="15" t="s">
        <v>200</v>
      </c>
      <c r="F14" s="24">
        <f>SUM(C14,D14)</f>
        <v>8.19</v>
      </c>
      <c r="G14" s="61">
        <v>2210</v>
      </c>
      <c r="H14" s="3"/>
      <c r="I14" s="15"/>
      <c r="J14" s="3"/>
      <c r="K14" s="9">
        <f>C14+D14-H14-J14</f>
        <v>8.19</v>
      </c>
    </row>
    <row r="15" spans="1:11" ht="31.5">
      <c r="A15" s="25">
        <v>8</v>
      </c>
      <c r="B15" s="15" t="s">
        <v>13</v>
      </c>
      <c r="C15" s="3">
        <v>50.24</v>
      </c>
      <c r="D15" s="3"/>
      <c r="E15" s="15"/>
      <c r="F15" s="24">
        <f>SUM(C15,D15)</f>
        <v>50.24</v>
      </c>
      <c r="G15" s="61">
        <v>2240</v>
      </c>
      <c r="H15" s="3">
        <v>33.86</v>
      </c>
      <c r="I15" s="15" t="s">
        <v>199</v>
      </c>
      <c r="J15" s="3"/>
      <c r="K15" s="9">
        <f>C15+D15-H15-J15</f>
        <v>16.380000000000003</v>
      </c>
    </row>
    <row r="16" spans="1:11" ht="15.75">
      <c r="A16" s="25">
        <v>9</v>
      </c>
      <c r="B16" s="15" t="s">
        <v>198</v>
      </c>
      <c r="C16" s="3">
        <v>2</v>
      </c>
      <c r="D16" s="3"/>
      <c r="E16" s="15"/>
      <c r="F16" s="24">
        <f>SUM(C16,D16)</f>
        <v>2</v>
      </c>
      <c r="G16" s="2"/>
      <c r="H16" s="3"/>
      <c r="I16" s="15"/>
      <c r="J16" s="3"/>
      <c r="K16" s="9">
        <f>C16+D16-H16-J16</f>
        <v>2</v>
      </c>
    </row>
    <row r="17" spans="1:11" ht="15.75">
      <c r="A17" s="25">
        <v>10</v>
      </c>
      <c r="B17" s="15" t="s">
        <v>197</v>
      </c>
      <c r="C17" s="3">
        <v>12</v>
      </c>
      <c r="D17" s="3"/>
      <c r="E17" s="15"/>
      <c r="F17" s="24">
        <f>SUM(C17,D17)</f>
        <v>12</v>
      </c>
      <c r="G17" s="61">
        <v>2210</v>
      </c>
      <c r="H17" s="3">
        <v>2.67</v>
      </c>
      <c r="I17" s="15" t="s">
        <v>196</v>
      </c>
      <c r="J17" s="3"/>
      <c r="K17" s="9">
        <f>C17+D17-H17-J17</f>
        <v>9.33</v>
      </c>
    </row>
    <row r="18" spans="1:11" ht="31.5">
      <c r="A18" s="25"/>
      <c r="B18" s="15" t="s">
        <v>195</v>
      </c>
      <c r="C18" s="3">
        <v>20</v>
      </c>
      <c r="D18" s="3"/>
      <c r="E18" s="15"/>
      <c r="F18" s="24">
        <f>SUM(C18,D18)</f>
        <v>20</v>
      </c>
      <c r="G18" s="2"/>
      <c r="H18" s="3"/>
      <c r="I18" s="15"/>
      <c r="J18" s="3"/>
      <c r="K18" s="9">
        <f>C18+D18-H18-J18</f>
        <v>20</v>
      </c>
    </row>
    <row r="19" spans="1:11" ht="15.75">
      <c r="A19" s="25"/>
      <c r="B19" s="15"/>
      <c r="C19" s="3"/>
      <c r="D19" s="3"/>
      <c r="E19" s="15"/>
      <c r="F19" s="24">
        <f>SUM(C19,D19)</f>
        <v>0</v>
      </c>
      <c r="G19" s="2"/>
      <c r="H19" s="3"/>
      <c r="I19" s="15"/>
      <c r="J19" s="3"/>
      <c r="K19" s="9">
        <f>C19+D19-H19-J19</f>
        <v>0</v>
      </c>
    </row>
    <row r="20" spans="1:11" ht="15.75">
      <c r="A20" s="25"/>
      <c r="B20" s="15"/>
      <c r="C20" s="3"/>
      <c r="D20" s="3"/>
      <c r="E20" s="15"/>
      <c r="F20" s="24">
        <f>SUM(C20,D20)</f>
        <v>0</v>
      </c>
      <c r="G20" s="2"/>
      <c r="H20" s="3"/>
      <c r="I20" s="15"/>
      <c r="J20" s="3"/>
      <c r="K20" s="9">
        <f>C20+D20-H20-J20</f>
        <v>0</v>
      </c>
    </row>
    <row r="21" spans="1:11" ht="15.75">
      <c r="A21" s="25"/>
      <c r="B21" s="15"/>
      <c r="C21" s="3"/>
      <c r="D21" s="3"/>
      <c r="E21" s="15"/>
      <c r="F21" s="24">
        <f>SUM(C21,D21)</f>
        <v>0</v>
      </c>
      <c r="G21" s="2"/>
      <c r="H21" s="3"/>
      <c r="I21" s="15"/>
      <c r="J21" s="3"/>
      <c r="K21" s="9">
        <f>C21+D21-H21-J21</f>
        <v>0</v>
      </c>
    </row>
    <row r="22" spans="1:11" ht="15.75">
      <c r="A22" s="25"/>
      <c r="B22" s="2"/>
      <c r="C22" s="3"/>
      <c r="D22" s="3"/>
      <c r="E22" s="15"/>
      <c r="F22" s="24">
        <f>SUM(C22,D22)</f>
        <v>0</v>
      </c>
      <c r="G22" s="2"/>
      <c r="H22" s="3"/>
      <c r="I22" s="15"/>
      <c r="J22" s="3"/>
      <c r="K22" s="9">
        <f>C22+D22-H22-J22</f>
        <v>0</v>
      </c>
    </row>
    <row r="23" spans="1:11" ht="15.75">
      <c r="A23" s="14"/>
      <c r="B23" s="2"/>
      <c r="C23" s="3"/>
      <c r="D23" s="3"/>
      <c r="E23" s="15"/>
      <c r="F23" s="24">
        <f>SUM(C23,D23)</f>
        <v>0</v>
      </c>
      <c r="G23" s="2"/>
      <c r="H23" s="3"/>
      <c r="I23" s="15"/>
      <c r="J23" s="3"/>
      <c r="K23" s="9">
        <f>C23+D23-H23-J23</f>
        <v>0</v>
      </c>
    </row>
    <row r="24" spans="1:11" ht="15.75">
      <c r="A24" s="14"/>
      <c r="B24" s="2"/>
      <c r="C24" s="3"/>
      <c r="D24" s="3"/>
      <c r="E24" s="15"/>
      <c r="F24" s="24">
        <f>SUM(C24,D24)</f>
        <v>0</v>
      </c>
      <c r="G24" s="2"/>
      <c r="H24" s="3"/>
      <c r="I24" s="15"/>
      <c r="J24" s="3"/>
      <c r="K24" s="9">
        <f>C24+D24-H24-J24</f>
        <v>0</v>
      </c>
    </row>
    <row r="25" spans="1:11" ht="15.75">
      <c r="A25" s="25"/>
      <c r="B25" s="2"/>
      <c r="C25" s="3"/>
      <c r="D25" s="3"/>
      <c r="E25" s="15"/>
      <c r="F25" s="24">
        <f>SUM(C25,D25)</f>
        <v>0</v>
      </c>
      <c r="G25" s="2"/>
      <c r="H25" s="3"/>
      <c r="I25" s="15"/>
      <c r="J25" s="3"/>
      <c r="K25" s="9">
        <f>C25+D25-H25-J25</f>
        <v>0</v>
      </c>
    </row>
    <row r="26" spans="1:11" ht="15.75">
      <c r="A26" s="25"/>
      <c r="B26" s="2"/>
      <c r="C26" s="3"/>
      <c r="D26" s="3"/>
      <c r="E26" s="15"/>
      <c r="F26" s="24">
        <f>SUM(C26,D26)</f>
        <v>0</v>
      </c>
      <c r="G26" s="2"/>
      <c r="H26" s="3"/>
      <c r="I26" s="15"/>
      <c r="J26" s="3"/>
      <c r="K26" s="9">
        <f>C26+D26-H26-J26</f>
        <v>0</v>
      </c>
    </row>
    <row r="27" spans="1:11" ht="15.75">
      <c r="A27" s="25"/>
      <c r="B27" s="2"/>
      <c r="C27" s="3"/>
      <c r="D27" s="3"/>
      <c r="E27" s="15"/>
      <c r="F27" s="24">
        <f>SUM(C27,D27)</f>
        <v>0</v>
      </c>
      <c r="G27" s="2"/>
      <c r="H27" s="3"/>
      <c r="I27" s="15"/>
      <c r="J27" s="3"/>
      <c r="K27" s="9">
        <f>C27+D27-H27-J27</f>
        <v>0</v>
      </c>
    </row>
    <row r="28" spans="1:11" ht="15.75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9">
        <f>C28+D28-H28-J28</f>
        <v>0</v>
      </c>
    </row>
    <row r="29" spans="1:11" ht="15.75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9">
        <f>C29+D29-H29-J29</f>
        <v>0</v>
      </c>
    </row>
    <row r="30" spans="1:11" ht="15.75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9">
        <f>C30+D30-H30-J30</f>
        <v>0</v>
      </c>
    </row>
    <row r="31" spans="1:11" ht="15.75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9">
        <f>C31+D31-H31-J31</f>
        <v>0</v>
      </c>
    </row>
    <row r="32" spans="1:11" ht="15.75">
      <c r="A32" s="25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9">
        <f>C32+D32-H32-J32</f>
        <v>0</v>
      </c>
    </row>
    <row r="33" spans="1:11" ht="15.75">
      <c r="A33" s="14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9">
        <f>C33+D33-H33-J33</f>
        <v>0</v>
      </c>
    </row>
    <row r="34" spans="1:11" ht="15.75">
      <c r="A34" s="14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9">
        <f>C34+D34-H34-J34</f>
        <v>0</v>
      </c>
    </row>
    <row r="35" spans="1:11" ht="15.75">
      <c r="A35" s="25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9">
        <f>C35+D35-H35-J35</f>
        <v>0</v>
      </c>
    </row>
    <row r="36" spans="1:11" ht="15.75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9">
        <f>C36+D36-H36-J36</f>
        <v>0</v>
      </c>
    </row>
    <row r="37" spans="1:11" ht="15.75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9">
        <f>C37+D37-H37-J37</f>
        <v>0</v>
      </c>
    </row>
    <row r="38" spans="1:11" ht="15.75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9">
        <f>C38+D38-H38-J38</f>
        <v>0</v>
      </c>
    </row>
    <row r="39" spans="1:11" ht="15.75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9">
        <f>C39+D39-H39-J39</f>
        <v>0</v>
      </c>
    </row>
    <row r="40" spans="1:11" ht="15.75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9">
        <f>C40+D40-H40-J40</f>
        <v>0</v>
      </c>
    </row>
    <row r="41" spans="1:11" ht="15.75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9">
        <f>C41+D41-H41-J41</f>
        <v>0</v>
      </c>
    </row>
    <row r="42" spans="1:11" ht="15.75">
      <c r="A42" s="25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>
        <f>C42+D42-H42-J42</f>
        <v>0</v>
      </c>
    </row>
    <row r="43" spans="1:11" ht="15.75">
      <c r="A43" s="14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>
        <f>C43+D43-H43-J43</f>
        <v>0</v>
      </c>
    </row>
    <row r="44" spans="1:11" ht="15.75">
      <c r="A44" s="14"/>
      <c r="B44" s="2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9">
        <f>C44+D44-H44-J44</f>
        <v>0</v>
      </c>
    </row>
    <row r="45" spans="1:11" ht="15.75">
      <c r="A45" s="26"/>
      <c r="B45" s="4"/>
      <c r="C45" s="5"/>
      <c r="D45" s="5"/>
      <c r="E45" s="16"/>
      <c r="F45" s="24">
        <f>SUM(C45,D45)</f>
        <v>0</v>
      </c>
      <c r="G45" s="4"/>
      <c r="H45" s="5"/>
      <c r="I45" s="16"/>
      <c r="J45" s="5"/>
      <c r="K45" s="9">
        <f>C45+D45-H45-J45</f>
        <v>0</v>
      </c>
    </row>
    <row r="46" spans="1:11" ht="15.75">
      <c r="A46" s="26"/>
      <c r="B46" s="4"/>
      <c r="C46" s="5"/>
      <c r="D46" s="5"/>
      <c r="E46" s="16"/>
      <c r="F46" s="24">
        <f>SUM(C46,D46)</f>
        <v>0</v>
      </c>
      <c r="G46" s="4"/>
      <c r="H46" s="5"/>
      <c r="I46" s="16"/>
      <c r="J46" s="5"/>
      <c r="K46" s="9">
        <f>C46+D46-H46-J46</f>
        <v>0</v>
      </c>
    </row>
    <row r="47" spans="1:11" ht="15.75">
      <c r="A47" s="26"/>
      <c r="B47" s="4"/>
      <c r="C47" s="5"/>
      <c r="D47" s="5"/>
      <c r="E47" s="16"/>
      <c r="F47" s="24">
        <f>SUM(C47,D47)</f>
        <v>0</v>
      </c>
      <c r="G47" s="4"/>
      <c r="H47" s="5"/>
      <c r="I47" s="16"/>
      <c r="J47" s="5"/>
      <c r="K47" s="9">
        <f>C47+D47-H47-J47</f>
        <v>0</v>
      </c>
    </row>
    <row r="48" spans="1:11" ht="15.75">
      <c r="A48" s="4"/>
      <c r="B48" s="18" t="s">
        <v>9</v>
      </c>
      <c r="C48" s="19">
        <f>SUM(C5:C47)</f>
        <v>84.24000000000001</v>
      </c>
      <c r="D48" s="19">
        <f>SUM(D5:D47)</f>
        <v>1666.6799999999998</v>
      </c>
      <c r="E48" s="20"/>
      <c r="F48" s="21">
        <f>SUM(C48,D48)</f>
        <v>1750.9199999999998</v>
      </c>
      <c r="G48" s="22"/>
      <c r="H48" s="19">
        <f>SUM(H5:H47)</f>
        <v>36.53</v>
      </c>
      <c r="I48" s="20"/>
      <c r="J48" s="19">
        <f>SUM(J5:J47)</f>
        <v>0</v>
      </c>
      <c r="K48" s="23">
        <f>C48-H48</f>
        <v>47.71000000000001</v>
      </c>
    </row>
    <row r="51" spans="2:8" ht="15.75">
      <c r="B51" s="13" t="s">
        <v>194</v>
      </c>
      <c r="F51" s="10"/>
      <c r="G51" s="36" t="s">
        <v>193</v>
      </c>
      <c r="H51" s="37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36" t="s">
        <v>192</v>
      </c>
      <c r="H53" s="37"/>
    </row>
    <row r="54" spans="6:8" ht="15">
      <c r="F54" s="11" t="s">
        <v>6</v>
      </c>
      <c r="G54" s="12"/>
      <c r="H54" s="12"/>
    </row>
  </sheetData>
  <sheetProtection/>
  <mergeCells count="10">
    <mergeCell ref="A1:K1"/>
    <mergeCell ref="G53:H53"/>
    <mergeCell ref="G51:H51"/>
    <mergeCell ref="A3:A4"/>
    <mergeCell ref="B3:B4"/>
    <mergeCell ref="F3:F4"/>
    <mergeCell ref="G3:J3"/>
    <mergeCell ref="K3:K4"/>
    <mergeCell ref="A2:K2"/>
    <mergeCell ref="C3:E3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0" zoomScaleNormal="80" zoomScaleSheetLayoutView="80" zoomScalePageLayoutView="0" workbookViewId="0" topLeftCell="A1">
      <selection activeCell="C6" sqref="C6"/>
    </sheetView>
  </sheetViews>
  <sheetFormatPr defaultColWidth="9.140625" defaultRowHeight="15"/>
  <cols>
    <col min="1" max="1" width="7.28125" style="0" customWidth="1"/>
    <col min="2" max="2" width="26.00390625" style="0" customWidth="1"/>
    <col min="3" max="3" width="12.8515625" style="0" customWidth="1"/>
    <col min="4" max="4" width="13.57421875" style="0" customWidth="1"/>
    <col min="5" max="5" width="24.00390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33" t="s">
        <v>255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.75" customHeight="1">
      <c r="A2" s="91" t="s">
        <v>254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1.5">
      <c r="A5" s="89">
        <v>1</v>
      </c>
      <c r="B5" s="15" t="s">
        <v>253</v>
      </c>
      <c r="C5" s="3"/>
      <c r="D5" s="87">
        <v>0.61</v>
      </c>
      <c r="E5" s="15" t="s">
        <v>220</v>
      </c>
      <c r="F5" s="24">
        <f>SUM(C5,D5)</f>
        <v>0.61</v>
      </c>
      <c r="G5" s="2"/>
      <c r="H5" s="3"/>
      <c r="I5" s="15" t="s">
        <v>220</v>
      </c>
      <c r="J5" s="3">
        <v>0.61</v>
      </c>
      <c r="K5" s="9"/>
    </row>
    <row r="6" spans="1:11" ht="31.5" customHeight="1">
      <c r="A6" s="89">
        <v>2</v>
      </c>
      <c r="B6" s="15" t="s">
        <v>221</v>
      </c>
      <c r="C6" s="3"/>
      <c r="D6" s="87">
        <v>0.25</v>
      </c>
      <c r="E6" s="15" t="s">
        <v>233</v>
      </c>
      <c r="F6" s="24">
        <f>SUM(C6,D6)</f>
        <v>0.25</v>
      </c>
      <c r="G6" s="2"/>
      <c r="H6" s="3"/>
      <c r="I6" s="17" t="s">
        <v>233</v>
      </c>
      <c r="J6" s="3">
        <v>0.25</v>
      </c>
      <c r="K6" s="9"/>
    </row>
    <row r="7" spans="1:11" ht="49.5" customHeight="1">
      <c r="A7" s="89">
        <v>3</v>
      </c>
      <c r="B7" s="15" t="s">
        <v>252</v>
      </c>
      <c r="C7" s="3"/>
      <c r="D7" s="87">
        <v>0.73</v>
      </c>
      <c r="E7" s="15" t="s">
        <v>220</v>
      </c>
      <c r="F7" s="24">
        <f>SUM(C7,D7)</f>
        <v>0.73</v>
      </c>
      <c r="G7" s="2"/>
      <c r="H7" s="3"/>
      <c r="I7" s="17" t="s">
        <v>220</v>
      </c>
      <c r="J7" s="3">
        <v>0.73</v>
      </c>
      <c r="K7" s="9"/>
    </row>
    <row r="8" spans="1:11" ht="31.5">
      <c r="A8" s="89">
        <v>4</v>
      </c>
      <c r="B8" s="15" t="s">
        <v>251</v>
      </c>
      <c r="C8" s="3"/>
      <c r="D8" s="87">
        <v>1.2</v>
      </c>
      <c r="E8" s="15" t="s">
        <v>250</v>
      </c>
      <c r="F8" s="24">
        <f>SUM(C8,D8)</f>
        <v>1.2</v>
      </c>
      <c r="G8" s="2"/>
      <c r="H8" s="3"/>
      <c r="I8" s="17" t="s">
        <v>250</v>
      </c>
      <c r="J8" s="3">
        <v>1.2</v>
      </c>
      <c r="K8" s="9"/>
    </row>
    <row r="9" spans="1:11" ht="15.75">
      <c r="A9" s="89">
        <v>5</v>
      </c>
      <c r="B9" s="15" t="s">
        <v>221</v>
      </c>
      <c r="C9" s="3"/>
      <c r="D9" s="87">
        <v>10.06</v>
      </c>
      <c r="E9" s="15" t="s">
        <v>238</v>
      </c>
      <c r="F9" s="24">
        <f>SUM(C9,D9)</f>
        <v>10.06</v>
      </c>
      <c r="G9" s="2"/>
      <c r="H9" s="3"/>
      <c r="I9" s="17" t="s">
        <v>238</v>
      </c>
      <c r="J9" s="3">
        <v>10.06</v>
      </c>
      <c r="K9" s="9"/>
    </row>
    <row r="10" spans="1:11" ht="63">
      <c r="A10" s="89">
        <v>6</v>
      </c>
      <c r="B10" s="15" t="s">
        <v>227</v>
      </c>
      <c r="C10" s="3"/>
      <c r="D10" s="87">
        <v>0.96</v>
      </c>
      <c r="E10" s="15" t="s">
        <v>220</v>
      </c>
      <c r="F10" s="24">
        <f>SUM(C10,D10)</f>
        <v>0.96</v>
      </c>
      <c r="G10" s="14"/>
      <c r="H10" s="3"/>
      <c r="I10" s="15" t="s">
        <v>220</v>
      </c>
      <c r="J10" s="3">
        <v>0.96</v>
      </c>
      <c r="K10" s="9"/>
    </row>
    <row r="11" spans="1:11" ht="15.75">
      <c r="A11" s="89">
        <v>7</v>
      </c>
      <c r="B11" s="15" t="s">
        <v>249</v>
      </c>
      <c r="C11" s="3"/>
      <c r="D11" s="87">
        <v>3.52</v>
      </c>
      <c r="E11" s="15" t="s">
        <v>220</v>
      </c>
      <c r="F11" s="24">
        <f>SUM(C11,D11)</f>
        <v>3.52</v>
      </c>
      <c r="G11" s="14"/>
      <c r="H11" s="3"/>
      <c r="I11" s="15" t="s">
        <v>220</v>
      </c>
      <c r="J11" s="3">
        <v>3.52</v>
      </c>
      <c r="K11" s="9"/>
    </row>
    <row r="12" spans="1:11" ht="31.5">
      <c r="A12" s="89">
        <v>8</v>
      </c>
      <c r="B12" s="15" t="s">
        <v>248</v>
      </c>
      <c r="C12" s="3"/>
      <c r="D12" s="87">
        <v>29.21</v>
      </c>
      <c r="E12" s="15" t="s">
        <v>233</v>
      </c>
      <c r="F12" s="24">
        <f>SUM(C12,D12)</f>
        <v>29.21</v>
      </c>
      <c r="G12" s="2"/>
      <c r="H12" s="3"/>
      <c r="I12" s="15" t="s">
        <v>233</v>
      </c>
      <c r="J12" s="3">
        <v>29.21</v>
      </c>
      <c r="K12" s="9"/>
    </row>
    <row r="13" spans="1:11" ht="15.75">
      <c r="A13" s="90">
        <v>9</v>
      </c>
      <c r="B13" s="15" t="s">
        <v>247</v>
      </c>
      <c r="C13" s="3"/>
      <c r="D13" s="87">
        <v>4.81</v>
      </c>
      <c r="E13" s="15" t="s">
        <v>246</v>
      </c>
      <c r="F13" s="24">
        <f>SUM(C13,D13)</f>
        <v>4.81</v>
      </c>
      <c r="G13" s="2"/>
      <c r="H13" s="3"/>
      <c r="I13" s="15" t="s">
        <v>246</v>
      </c>
      <c r="J13" s="3">
        <v>4.81</v>
      </c>
      <c r="K13" s="9"/>
    </row>
    <row r="14" spans="1:11" ht="15" customHeight="1">
      <c r="A14" s="90">
        <v>10</v>
      </c>
      <c r="B14" s="15" t="s">
        <v>221</v>
      </c>
      <c r="C14" s="3"/>
      <c r="D14" s="87">
        <v>6.25</v>
      </c>
      <c r="E14" s="15" t="s">
        <v>245</v>
      </c>
      <c r="F14" s="24">
        <f>SUM(C14,D14)</f>
        <v>6.25</v>
      </c>
      <c r="G14" s="2"/>
      <c r="H14" s="3"/>
      <c r="I14" s="15" t="s">
        <v>245</v>
      </c>
      <c r="J14" s="3">
        <v>6.25</v>
      </c>
      <c r="K14" s="9"/>
    </row>
    <row r="15" spans="1:11" ht="15.75">
      <c r="A15" s="89">
        <v>11</v>
      </c>
      <c r="B15" s="15" t="s">
        <v>244</v>
      </c>
      <c r="C15" s="3"/>
      <c r="D15" s="87">
        <v>123.06</v>
      </c>
      <c r="E15" s="15" t="s">
        <v>235</v>
      </c>
      <c r="F15" s="24">
        <f>SUM(C15,D15)</f>
        <v>123.06</v>
      </c>
      <c r="G15" s="2"/>
      <c r="H15" s="3"/>
      <c r="I15" s="15" t="s">
        <v>235</v>
      </c>
      <c r="J15" s="3">
        <v>123.06</v>
      </c>
      <c r="K15" s="9"/>
    </row>
    <row r="16" spans="1:11" ht="15.75">
      <c r="A16" s="89">
        <v>12</v>
      </c>
      <c r="B16" s="15" t="s">
        <v>243</v>
      </c>
      <c r="C16" s="3"/>
      <c r="D16" s="87">
        <v>39.36</v>
      </c>
      <c r="E16" s="15" t="s">
        <v>242</v>
      </c>
      <c r="F16" s="24">
        <f>SUM(C16,D16)</f>
        <v>39.36</v>
      </c>
      <c r="G16" s="2"/>
      <c r="H16" s="3"/>
      <c r="I16" s="15" t="s">
        <v>242</v>
      </c>
      <c r="J16" s="3">
        <v>39.36</v>
      </c>
      <c r="K16" s="9"/>
    </row>
    <row r="17" spans="1:11" ht="15.75">
      <c r="A17" s="89">
        <v>13</v>
      </c>
      <c r="B17" s="15" t="s">
        <v>221</v>
      </c>
      <c r="C17" s="3"/>
      <c r="D17" s="87">
        <v>220.24</v>
      </c>
      <c r="E17" s="15" t="s">
        <v>220</v>
      </c>
      <c r="F17" s="24">
        <f>SUM(C17,D17)</f>
        <v>220.24</v>
      </c>
      <c r="G17" s="2"/>
      <c r="H17" s="3"/>
      <c r="I17" s="15" t="s">
        <v>220</v>
      </c>
      <c r="J17" s="3">
        <v>220.24</v>
      </c>
      <c r="K17" s="9"/>
    </row>
    <row r="18" spans="1:11" ht="31.5">
      <c r="A18" s="89">
        <v>14</v>
      </c>
      <c r="B18" s="15" t="s">
        <v>241</v>
      </c>
      <c r="C18" s="3"/>
      <c r="D18" s="87">
        <v>17</v>
      </c>
      <c r="E18" s="15" t="s">
        <v>222</v>
      </c>
      <c r="F18" s="24">
        <f>SUM(C18,D18)</f>
        <v>17</v>
      </c>
      <c r="G18" s="2"/>
      <c r="H18" s="3"/>
      <c r="I18" s="15" t="s">
        <v>222</v>
      </c>
      <c r="J18" s="3">
        <v>17</v>
      </c>
      <c r="K18" s="9"/>
    </row>
    <row r="19" spans="1:11" ht="47.25">
      <c r="A19" s="89">
        <v>15</v>
      </c>
      <c r="B19" s="15" t="s">
        <v>240</v>
      </c>
      <c r="C19" s="3"/>
      <c r="D19" s="87">
        <v>79.8</v>
      </c>
      <c r="E19" s="15" t="s">
        <v>229</v>
      </c>
      <c r="F19" s="24">
        <f>SUM(C19,D19)</f>
        <v>79.8</v>
      </c>
      <c r="G19" s="2"/>
      <c r="H19" s="3"/>
      <c r="I19" s="15" t="s">
        <v>229</v>
      </c>
      <c r="J19" s="3">
        <v>79.8</v>
      </c>
      <c r="K19" s="9"/>
    </row>
    <row r="20" spans="1:11" ht="19.5" customHeight="1">
      <c r="A20" s="89">
        <v>16</v>
      </c>
      <c r="B20" s="15" t="s">
        <v>239</v>
      </c>
      <c r="C20" s="3"/>
      <c r="D20" s="87">
        <v>0.62</v>
      </c>
      <c r="E20" s="15" t="s">
        <v>238</v>
      </c>
      <c r="F20" s="24">
        <f>SUM(C20,D20)</f>
        <v>0.62</v>
      </c>
      <c r="G20" s="2"/>
      <c r="H20" s="3"/>
      <c r="I20" s="15" t="s">
        <v>238</v>
      </c>
      <c r="J20" s="3">
        <v>0.62</v>
      </c>
      <c r="K20" s="9"/>
    </row>
    <row r="21" spans="1:11" ht="31.5">
      <c r="A21" s="89">
        <v>17</v>
      </c>
      <c r="B21" s="15" t="s">
        <v>237</v>
      </c>
      <c r="C21" s="3"/>
      <c r="D21" s="87">
        <v>69.15</v>
      </c>
      <c r="E21" s="15" t="s">
        <v>233</v>
      </c>
      <c r="F21" s="24">
        <f>SUM(C21,D21)</f>
        <v>69.15</v>
      </c>
      <c r="G21" s="2"/>
      <c r="H21" s="3"/>
      <c r="I21" s="15" t="s">
        <v>233</v>
      </c>
      <c r="J21" s="3">
        <v>69.15</v>
      </c>
      <c r="K21" s="9"/>
    </row>
    <row r="22" spans="1:11" ht="63">
      <c r="A22" s="89">
        <v>18</v>
      </c>
      <c r="B22" s="15" t="s">
        <v>227</v>
      </c>
      <c r="C22" s="3"/>
      <c r="D22" s="87">
        <v>7.03</v>
      </c>
      <c r="E22" s="15" t="s">
        <v>220</v>
      </c>
      <c r="F22" s="24">
        <f>SUM(C22,D22)</f>
        <v>7.03</v>
      </c>
      <c r="G22" s="2"/>
      <c r="H22" s="3"/>
      <c r="I22" s="15" t="s">
        <v>220</v>
      </c>
      <c r="J22" s="3">
        <v>7.03</v>
      </c>
      <c r="K22" s="9"/>
    </row>
    <row r="23" spans="1:11" ht="15.75">
      <c r="A23" s="90">
        <v>19</v>
      </c>
      <c r="B23" s="15" t="s">
        <v>236</v>
      </c>
      <c r="C23" s="3"/>
      <c r="D23" s="87">
        <v>0.15</v>
      </c>
      <c r="E23" s="15" t="s">
        <v>235</v>
      </c>
      <c r="F23" s="24">
        <f>SUM(C23,D23)</f>
        <v>0.15</v>
      </c>
      <c r="G23" s="2"/>
      <c r="H23" s="3"/>
      <c r="I23" s="15" t="s">
        <v>235</v>
      </c>
      <c r="J23" s="3">
        <v>0.15</v>
      </c>
      <c r="K23" s="9"/>
    </row>
    <row r="24" spans="1:11" ht="63">
      <c r="A24" s="90">
        <v>20</v>
      </c>
      <c r="B24" s="15" t="s">
        <v>234</v>
      </c>
      <c r="C24" s="3"/>
      <c r="D24" s="87">
        <v>1.06</v>
      </c>
      <c r="E24" s="15" t="s">
        <v>233</v>
      </c>
      <c r="F24" s="24">
        <f>SUM(C24,D24)</f>
        <v>1.06</v>
      </c>
      <c r="G24" s="2"/>
      <c r="H24" s="3"/>
      <c r="I24" s="15" t="s">
        <v>233</v>
      </c>
      <c r="J24" s="3">
        <v>1.06</v>
      </c>
      <c r="K24" s="9"/>
    </row>
    <row r="25" spans="1:11" ht="47.25">
      <c r="A25" s="89">
        <v>21</v>
      </c>
      <c r="B25" s="15" t="s">
        <v>232</v>
      </c>
      <c r="C25" s="3"/>
      <c r="D25" s="87">
        <v>0.2</v>
      </c>
      <c r="E25" s="15" t="s">
        <v>220</v>
      </c>
      <c r="F25" s="24">
        <f>SUM(C25,D25)</f>
        <v>0.2</v>
      </c>
      <c r="G25" s="2"/>
      <c r="H25" s="3"/>
      <c r="I25" s="15" t="s">
        <v>220</v>
      </c>
      <c r="J25" s="3">
        <v>0.2</v>
      </c>
      <c r="K25" s="9"/>
    </row>
    <row r="26" spans="1:11" ht="15.75">
      <c r="A26" s="89">
        <v>22</v>
      </c>
      <c r="B26" s="15" t="s">
        <v>231</v>
      </c>
      <c r="C26" s="3"/>
      <c r="D26" s="87">
        <v>6</v>
      </c>
      <c r="E26" s="15" t="s">
        <v>220</v>
      </c>
      <c r="F26" s="24">
        <f>SUM(C26,D26)</f>
        <v>6</v>
      </c>
      <c r="G26" s="2"/>
      <c r="H26" s="3"/>
      <c r="I26" s="15" t="s">
        <v>220</v>
      </c>
      <c r="J26" s="3">
        <v>6</v>
      </c>
      <c r="K26" s="9"/>
    </row>
    <row r="27" spans="1:11" ht="47.25">
      <c r="A27" s="89">
        <v>23</v>
      </c>
      <c r="B27" s="15" t="s">
        <v>230</v>
      </c>
      <c r="C27" s="3"/>
      <c r="D27" s="87">
        <v>998.02</v>
      </c>
      <c r="E27" s="15" t="s">
        <v>229</v>
      </c>
      <c r="F27" s="24">
        <f>SUM(C27,D27)</f>
        <v>998.02</v>
      </c>
      <c r="G27" s="2"/>
      <c r="H27" s="3"/>
      <c r="I27" s="15" t="s">
        <v>229</v>
      </c>
      <c r="J27" s="3">
        <v>998.02</v>
      </c>
      <c r="K27" s="9"/>
    </row>
    <row r="28" spans="1:11" ht="47.25">
      <c r="A28" s="89">
        <v>24</v>
      </c>
      <c r="B28" s="15" t="s">
        <v>228</v>
      </c>
      <c r="C28" s="3"/>
      <c r="D28" s="87">
        <v>15.42</v>
      </c>
      <c r="E28" s="15" t="s">
        <v>220</v>
      </c>
      <c r="F28" s="24">
        <f>SUM(C28,D28)</f>
        <v>15.42</v>
      </c>
      <c r="G28" s="2"/>
      <c r="H28" s="3"/>
      <c r="I28" s="15" t="s">
        <v>220</v>
      </c>
      <c r="J28" s="3">
        <v>15.42</v>
      </c>
      <c r="K28" s="9"/>
    </row>
    <row r="29" spans="1:11" ht="63">
      <c r="A29" s="89">
        <v>25</v>
      </c>
      <c r="B29" s="15" t="s">
        <v>227</v>
      </c>
      <c r="C29" s="3"/>
      <c r="D29" s="87">
        <v>739.76</v>
      </c>
      <c r="E29" s="15" t="s">
        <v>220</v>
      </c>
      <c r="F29" s="24">
        <f>SUM(C29,D29)</f>
        <v>739.76</v>
      </c>
      <c r="G29" s="2"/>
      <c r="H29" s="3"/>
      <c r="I29" s="15" t="s">
        <v>220</v>
      </c>
      <c r="J29" s="3">
        <v>739.76</v>
      </c>
      <c r="K29" s="9"/>
    </row>
    <row r="30" spans="1:11" ht="15.75">
      <c r="A30" s="89">
        <v>26</v>
      </c>
      <c r="B30" s="15" t="s">
        <v>226</v>
      </c>
      <c r="C30" s="3"/>
      <c r="D30" s="87">
        <v>0.01</v>
      </c>
      <c r="E30" s="15" t="s">
        <v>220</v>
      </c>
      <c r="F30" s="24">
        <f>SUM(C30,D30)</f>
        <v>0.01</v>
      </c>
      <c r="G30" s="2"/>
      <c r="H30" s="3"/>
      <c r="I30" s="15" t="s">
        <v>220</v>
      </c>
      <c r="J30" s="3">
        <v>0.01</v>
      </c>
      <c r="K30" s="9"/>
    </row>
    <row r="31" spans="1:11" ht="31.5">
      <c r="A31" s="89">
        <v>27</v>
      </c>
      <c r="B31" s="15" t="s">
        <v>224</v>
      </c>
      <c r="C31" s="3"/>
      <c r="D31" s="87">
        <v>288.69</v>
      </c>
      <c r="E31" s="15" t="s">
        <v>225</v>
      </c>
      <c r="F31" s="24">
        <f>SUM(C31,D31)</f>
        <v>288.69</v>
      </c>
      <c r="G31" s="2"/>
      <c r="H31" s="3"/>
      <c r="I31" s="15" t="s">
        <v>225</v>
      </c>
      <c r="J31" s="3">
        <v>288.69</v>
      </c>
      <c r="K31" s="9"/>
    </row>
    <row r="32" spans="1:11" ht="15.75">
      <c r="A32" s="89">
        <v>28</v>
      </c>
      <c r="B32" s="15" t="s">
        <v>224</v>
      </c>
      <c r="C32" s="3"/>
      <c r="D32" s="3">
        <v>112.63</v>
      </c>
      <c r="E32" s="15" t="s">
        <v>223</v>
      </c>
      <c r="F32" s="24">
        <f>SUM(C32,D32)</f>
        <v>112.63</v>
      </c>
      <c r="G32" s="2"/>
      <c r="H32" s="3"/>
      <c r="I32" s="15" t="s">
        <v>223</v>
      </c>
      <c r="J32" s="3">
        <v>112.63</v>
      </c>
      <c r="K32" s="9"/>
    </row>
    <row r="33" spans="1:11" ht="15.75">
      <c r="A33" s="90">
        <v>29</v>
      </c>
      <c r="B33" s="15" t="s">
        <v>221</v>
      </c>
      <c r="C33" s="87"/>
      <c r="D33" s="3">
        <v>2009.15</v>
      </c>
      <c r="E33" s="15" t="s">
        <v>222</v>
      </c>
      <c r="F33" s="24">
        <f>SUM(C33,D33)</f>
        <v>2009.15</v>
      </c>
      <c r="G33" s="2"/>
      <c r="H33" s="3"/>
      <c r="I33" s="15" t="s">
        <v>222</v>
      </c>
      <c r="J33" s="3">
        <v>2009.15</v>
      </c>
      <c r="K33" s="9"/>
    </row>
    <row r="34" spans="1:11" ht="15.75">
      <c r="A34" s="90">
        <v>30</v>
      </c>
      <c r="B34" s="15" t="s">
        <v>221</v>
      </c>
      <c r="C34" s="3"/>
      <c r="D34" s="3">
        <v>116.62</v>
      </c>
      <c r="E34" s="15" t="s">
        <v>220</v>
      </c>
      <c r="F34" s="24">
        <f>SUM(C34,D34)</f>
        <v>116.62</v>
      </c>
      <c r="G34" s="88"/>
      <c r="H34" s="87"/>
      <c r="I34" s="15" t="s">
        <v>220</v>
      </c>
      <c r="J34" s="3">
        <v>116.62</v>
      </c>
      <c r="K34" s="9"/>
    </row>
    <row r="35" spans="1:11" ht="31.5">
      <c r="A35" s="89">
        <v>31</v>
      </c>
      <c r="B35" s="15" t="s">
        <v>219</v>
      </c>
      <c r="C35" s="3"/>
      <c r="D35" s="3">
        <v>666.22</v>
      </c>
      <c r="E35" s="15" t="s">
        <v>218</v>
      </c>
      <c r="F35" s="24">
        <f>SUM(C35,D35)</f>
        <v>666.22</v>
      </c>
      <c r="G35" s="88"/>
      <c r="H35" s="87"/>
      <c r="I35" s="15" t="s">
        <v>218</v>
      </c>
      <c r="J35" s="3">
        <v>666.22</v>
      </c>
      <c r="K35" s="9"/>
    </row>
    <row r="36" spans="1:11" ht="17.25" customHeight="1">
      <c r="A36" s="25"/>
      <c r="B36" s="15"/>
      <c r="C36" s="3"/>
      <c r="D36" s="3"/>
      <c r="E36" s="15"/>
      <c r="F36" s="24">
        <f>SUM(C36,D36)</f>
        <v>0</v>
      </c>
      <c r="G36" s="88"/>
      <c r="H36" s="87"/>
      <c r="I36" s="15"/>
      <c r="J36" s="3"/>
      <c r="K36" s="9"/>
    </row>
    <row r="37" spans="1:11" ht="15.75">
      <c r="A37" s="25"/>
      <c r="B37" s="15"/>
      <c r="C37" s="3"/>
      <c r="D37" s="3"/>
      <c r="E37" s="15"/>
      <c r="F37" s="24">
        <f>SUM(C37,D37)</f>
        <v>0</v>
      </c>
      <c r="G37" s="88"/>
      <c r="H37" s="87"/>
      <c r="I37" s="15"/>
      <c r="J37" s="3"/>
      <c r="K37" s="9"/>
    </row>
    <row r="38" spans="1:11" ht="15.75">
      <c r="A38" s="25"/>
      <c r="B38" s="15" t="s">
        <v>160</v>
      </c>
      <c r="C38" s="87">
        <v>1057.28</v>
      </c>
      <c r="D38" s="3"/>
      <c r="E38" s="15"/>
      <c r="F38" s="24">
        <f>SUM(C38,D38)</f>
        <v>1057.28</v>
      </c>
      <c r="G38" s="2">
        <v>2210</v>
      </c>
      <c r="H38" s="87">
        <v>168.38</v>
      </c>
      <c r="I38" s="15"/>
      <c r="J38" s="3"/>
      <c r="K38" s="9"/>
    </row>
    <row r="39" spans="1:11" ht="15.75">
      <c r="A39" s="25"/>
      <c r="B39" s="15"/>
      <c r="C39" s="3"/>
      <c r="D39" s="3"/>
      <c r="E39" s="15"/>
      <c r="F39" s="24">
        <f>SUM(C39,D39)</f>
        <v>0</v>
      </c>
      <c r="G39" s="2">
        <v>2220</v>
      </c>
      <c r="H39" s="87">
        <v>189.56</v>
      </c>
      <c r="I39" s="15"/>
      <c r="J39" s="3"/>
      <c r="K39" s="9"/>
    </row>
    <row r="40" spans="1:11" ht="15.75">
      <c r="A40" s="25"/>
      <c r="B40" s="15"/>
      <c r="C40" s="3"/>
      <c r="D40" s="3"/>
      <c r="E40" s="15"/>
      <c r="F40" s="24">
        <f>SUM(C40,D40)</f>
        <v>0</v>
      </c>
      <c r="G40" s="2">
        <v>2240</v>
      </c>
      <c r="H40" s="87">
        <v>168.99</v>
      </c>
      <c r="I40" s="15"/>
      <c r="J40" s="3"/>
      <c r="K40" s="9"/>
    </row>
    <row r="41" spans="1:11" ht="15.75">
      <c r="A41" s="25"/>
      <c r="B41" s="15"/>
      <c r="C41" s="3"/>
      <c r="D41" s="3"/>
      <c r="E41" s="15"/>
      <c r="F41" s="24">
        <f>SUM(C41,D41)</f>
        <v>0</v>
      </c>
      <c r="G41" s="2">
        <v>3110</v>
      </c>
      <c r="H41" s="87">
        <v>74.44</v>
      </c>
      <c r="I41" s="15"/>
      <c r="J41" s="3"/>
      <c r="K41" s="9"/>
    </row>
    <row r="42" spans="1:11" ht="15.75">
      <c r="A42" s="25"/>
      <c r="B42" s="15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/>
    </row>
    <row r="43" spans="1:11" ht="15.75">
      <c r="A43" s="14"/>
      <c r="B43" s="15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/>
    </row>
    <row r="44" spans="1:11" ht="15.75">
      <c r="A44" s="14"/>
      <c r="B44" s="15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9"/>
    </row>
    <row r="45" spans="1:11" ht="15.75">
      <c r="A45" s="14"/>
      <c r="B45" s="15"/>
      <c r="C45" s="3"/>
      <c r="D45" s="3"/>
      <c r="E45" s="15"/>
      <c r="F45" s="24">
        <f>SUM(C45,D45)</f>
        <v>0</v>
      </c>
      <c r="G45" s="2"/>
      <c r="H45" s="3"/>
      <c r="I45" s="15"/>
      <c r="J45" s="3"/>
      <c r="K45" s="9"/>
    </row>
    <row r="46" spans="1:11" ht="15.75">
      <c r="A46" s="14"/>
      <c r="B46" s="15"/>
      <c r="C46" s="3"/>
      <c r="D46" s="3"/>
      <c r="E46" s="15"/>
      <c r="F46" s="24">
        <f>SUM(C46,D46)</f>
        <v>0</v>
      </c>
      <c r="G46" s="2"/>
      <c r="H46" s="3"/>
      <c r="I46" s="15"/>
      <c r="J46" s="3"/>
      <c r="K46" s="9"/>
    </row>
    <row r="47" spans="1:11" ht="15.75">
      <c r="A47" s="14"/>
      <c r="B47" s="15"/>
      <c r="C47" s="3"/>
      <c r="D47" s="3"/>
      <c r="E47" s="15"/>
      <c r="F47" s="24">
        <f>SUM(C47,D47)</f>
        <v>0</v>
      </c>
      <c r="G47" s="2"/>
      <c r="H47" s="3"/>
      <c r="I47" s="15"/>
      <c r="J47" s="3"/>
      <c r="K47" s="9"/>
    </row>
    <row r="48" spans="1:11" ht="15.75">
      <c r="A48" s="2"/>
      <c r="B48" s="18" t="s">
        <v>9</v>
      </c>
      <c r="C48" s="23">
        <f>SUM(C5:C47)</f>
        <v>1057.28</v>
      </c>
      <c r="D48" s="23">
        <f>SUM(D5:D47)</f>
        <v>5567.790000000001</v>
      </c>
      <c r="E48" s="85"/>
      <c r="F48" s="21">
        <f>SUM(C48,D48)</f>
        <v>6625.070000000001</v>
      </c>
      <c r="G48" s="86"/>
      <c r="H48" s="23">
        <f>SUM(H5:H47)</f>
        <v>601.3700000000001</v>
      </c>
      <c r="I48" s="85"/>
      <c r="J48" s="23">
        <f>SUM(J5:J47)</f>
        <v>5567.790000000001</v>
      </c>
      <c r="K48" s="23">
        <f>C48-H48</f>
        <v>455.90999999999985</v>
      </c>
    </row>
    <row r="49" spans="1:11" ht="1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ht="1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15.75">
      <c r="A51" s="83"/>
      <c r="B51" s="13" t="s">
        <v>217</v>
      </c>
      <c r="C51" s="83"/>
      <c r="D51" s="83"/>
      <c r="E51" s="83"/>
      <c r="F51" s="10"/>
      <c r="G51" s="36" t="s">
        <v>216</v>
      </c>
      <c r="H51" s="84"/>
      <c r="I51" s="83"/>
      <c r="J51" s="83"/>
      <c r="K51" s="83"/>
    </row>
    <row r="52" spans="1:11" ht="15">
      <c r="A52" s="83"/>
      <c r="B52" s="13"/>
      <c r="C52" s="83"/>
      <c r="D52" s="83"/>
      <c r="E52" s="83"/>
      <c r="F52" s="11" t="s">
        <v>6</v>
      </c>
      <c r="G52" s="12"/>
      <c r="H52" s="12"/>
      <c r="I52" s="83"/>
      <c r="J52" s="83"/>
      <c r="K52" s="83"/>
    </row>
    <row r="53" spans="1:11" ht="15.75">
      <c r="A53" s="83"/>
      <c r="B53" s="13" t="s">
        <v>5</v>
      </c>
      <c r="C53" s="83"/>
      <c r="D53" s="83"/>
      <c r="E53" s="83"/>
      <c r="F53" s="10"/>
      <c r="G53" s="36" t="s">
        <v>215</v>
      </c>
      <c r="H53" s="84"/>
      <c r="I53" s="83"/>
      <c r="J53" s="83"/>
      <c r="K53" s="83"/>
    </row>
    <row r="54" spans="1:11" ht="15">
      <c r="A54" s="83"/>
      <c r="B54" s="83"/>
      <c r="C54" s="83"/>
      <c r="D54" s="83"/>
      <c r="E54" s="83"/>
      <c r="F54" s="11" t="s">
        <v>6</v>
      </c>
      <c r="G54" s="12"/>
      <c r="H54" s="12"/>
      <c r="I54" s="83"/>
      <c r="J54" s="83"/>
      <c r="K54" s="83"/>
    </row>
    <row r="55" spans="1:11" ht="1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</row>
  </sheetData>
  <sheetProtection/>
  <mergeCells count="10">
    <mergeCell ref="A1:K1"/>
    <mergeCell ref="G53:H53"/>
    <mergeCell ref="G51:H51"/>
    <mergeCell ref="A3:A4"/>
    <mergeCell ref="B3:B4"/>
    <mergeCell ref="F3:F4"/>
    <mergeCell ref="G3:J3"/>
    <mergeCell ref="K3:K4"/>
    <mergeCell ref="A2:K2"/>
    <mergeCell ref="C3:E3"/>
  </mergeCells>
  <printOptions horizontalCentered="1" verticalCentered="1"/>
  <pageMargins left="0" right="0" top="0" bottom="0" header="0" footer="0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30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258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7.5">
      <c r="A5" s="54">
        <v>1</v>
      </c>
      <c r="B5" s="51" t="s">
        <v>98</v>
      </c>
      <c r="C5" s="50"/>
      <c r="D5" s="50">
        <f>77195/1000</f>
        <v>77.195</v>
      </c>
      <c r="E5" s="51" t="s">
        <v>113</v>
      </c>
      <c r="F5" s="53">
        <f>SUM(C5,D5)</f>
        <v>77.195</v>
      </c>
      <c r="G5" s="52"/>
      <c r="H5" s="50"/>
      <c r="I5" s="57"/>
      <c r="J5" s="50"/>
      <c r="K5" s="49"/>
    </row>
    <row r="6" spans="1:11" ht="56.25">
      <c r="A6" s="54">
        <v>2</v>
      </c>
      <c r="B6" s="51" t="s">
        <v>115</v>
      </c>
      <c r="C6" s="50"/>
      <c r="D6" s="50">
        <f>31934.4/1000</f>
        <v>31.9344</v>
      </c>
      <c r="E6" s="51" t="s">
        <v>12</v>
      </c>
      <c r="F6" s="53">
        <f>SUM(C6,D6)</f>
        <v>31.9344</v>
      </c>
      <c r="G6" s="52"/>
      <c r="H6" s="50"/>
      <c r="I6" s="57"/>
      <c r="J6" s="50"/>
      <c r="K6" s="49"/>
    </row>
    <row r="7" spans="1:11" ht="37.5">
      <c r="A7" s="54">
        <v>3</v>
      </c>
      <c r="B7" s="52" t="s">
        <v>114</v>
      </c>
      <c r="C7" s="50"/>
      <c r="D7" s="50">
        <f>952823.17/1000</f>
        <v>952.82317</v>
      </c>
      <c r="E7" s="51" t="s">
        <v>113</v>
      </c>
      <c r="F7" s="53">
        <f>SUM(C7,D7)</f>
        <v>952.82317</v>
      </c>
      <c r="G7" s="52"/>
      <c r="H7" s="50"/>
      <c r="I7" s="57"/>
      <c r="J7" s="50"/>
      <c r="K7" s="49"/>
    </row>
    <row r="8" spans="1:11" ht="37.5">
      <c r="A8" s="54">
        <v>4</v>
      </c>
      <c r="B8" s="51" t="s">
        <v>112</v>
      </c>
      <c r="C8" s="50"/>
      <c r="D8" s="50">
        <f>281713.2/1000</f>
        <v>281.71320000000003</v>
      </c>
      <c r="E8" s="51" t="s">
        <v>12</v>
      </c>
      <c r="F8" s="53">
        <f>SUM(C8,D8)</f>
        <v>281.71320000000003</v>
      </c>
      <c r="G8" s="52"/>
      <c r="H8" s="50"/>
      <c r="I8" s="57"/>
      <c r="J8" s="50"/>
      <c r="K8" s="49"/>
    </row>
    <row r="9" spans="1:11" ht="37.5">
      <c r="A9" s="54">
        <v>5</v>
      </c>
      <c r="B9" s="51" t="s">
        <v>111</v>
      </c>
      <c r="C9" s="50"/>
      <c r="D9" s="50">
        <f>90886.98/1000</f>
        <v>90.88698</v>
      </c>
      <c r="E9" s="51" t="s">
        <v>12</v>
      </c>
      <c r="F9" s="53">
        <f>SUM(C9,D9)</f>
        <v>90.88698</v>
      </c>
      <c r="G9" s="52"/>
      <c r="H9" s="50"/>
      <c r="I9" s="57"/>
      <c r="J9" s="50"/>
      <c r="K9" s="49"/>
    </row>
    <row r="10" spans="1:11" ht="18.75">
      <c r="A10" s="54">
        <v>6</v>
      </c>
      <c r="B10" s="52" t="s">
        <v>110</v>
      </c>
      <c r="C10" s="50"/>
      <c r="D10" s="50">
        <f>397890/1000</f>
        <v>397.89</v>
      </c>
      <c r="E10" s="51" t="s">
        <v>12</v>
      </c>
      <c r="F10" s="53">
        <f>SUM(C10,D10)</f>
        <v>397.89</v>
      </c>
      <c r="G10" s="56"/>
      <c r="H10" s="50"/>
      <c r="I10" s="51"/>
      <c r="J10" s="50"/>
      <c r="K10" s="49"/>
    </row>
    <row r="11" spans="1:11" ht="37.5">
      <c r="A11" s="54">
        <v>7</v>
      </c>
      <c r="B11" s="51" t="s">
        <v>109</v>
      </c>
      <c r="C11" s="50"/>
      <c r="D11" s="50">
        <f>17732/1000</f>
        <v>17.732</v>
      </c>
      <c r="E11" s="51" t="s">
        <v>12</v>
      </c>
      <c r="F11" s="53">
        <f>SUM(C11,D11)</f>
        <v>17.732</v>
      </c>
      <c r="G11" s="56"/>
      <c r="H11" s="50"/>
      <c r="I11" s="51"/>
      <c r="J11" s="50"/>
      <c r="K11" s="49"/>
    </row>
    <row r="12" spans="1:11" ht="37.5">
      <c r="A12" s="54">
        <v>8</v>
      </c>
      <c r="B12" s="51" t="s">
        <v>108</v>
      </c>
      <c r="C12" s="50"/>
      <c r="D12" s="50">
        <f>904/1000</f>
        <v>0.904</v>
      </c>
      <c r="E12" s="51" t="s">
        <v>107</v>
      </c>
      <c r="F12" s="53">
        <f>SUM(C12,D12)</f>
        <v>0.904</v>
      </c>
      <c r="G12" s="52"/>
      <c r="H12" s="50"/>
      <c r="I12" s="51"/>
      <c r="J12" s="50"/>
      <c r="K12" s="49"/>
    </row>
    <row r="13" spans="1:11" ht="37.5">
      <c r="A13" s="54">
        <v>9</v>
      </c>
      <c r="B13" s="51" t="s">
        <v>106</v>
      </c>
      <c r="C13" s="50"/>
      <c r="D13" s="50">
        <f>5716.48/1000</f>
        <v>5.71648</v>
      </c>
      <c r="E13" s="51" t="s">
        <v>12</v>
      </c>
      <c r="F13" s="53">
        <f>SUM(C13,D13)</f>
        <v>5.71648</v>
      </c>
      <c r="G13" s="52"/>
      <c r="H13" s="50"/>
      <c r="I13" s="51"/>
      <c r="J13" s="50"/>
      <c r="K13" s="49"/>
    </row>
    <row r="14" spans="1:11" ht="42" customHeight="1">
      <c r="A14" s="54">
        <v>10</v>
      </c>
      <c r="B14" s="51" t="s">
        <v>105</v>
      </c>
      <c r="C14" s="50"/>
      <c r="D14" s="50">
        <f>5/1000</f>
        <v>0.005</v>
      </c>
      <c r="E14" s="51" t="s">
        <v>12</v>
      </c>
      <c r="F14" s="53">
        <f>SUM(C14,D14)</f>
        <v>0.005</v>
      </c>
      <c r="G14" s="52"/>
      <c r="H14" s="50"/>
      <c r="I14" s="51"/>
      <c r="J14" s="50"/>
      <c r="K14" s="49"/>
    </row>
    <row r="15" spans="1:11" ht="36.75" customHeight="1">
      <c r="A15" s="54">
        <v>11</v>
      </c>
      <c r="B15" s="51" t="s">
        <v>104</v>
      </c>
      <c r="C15" s="50"/>
      <c r="D15" s="50">
        <f>15768/1000</f>
        <v>15.768</v>
      </c>
      <c r="E15" s="51" t="s">
        <v>12</v>
      </c>
      <c r="F15" s="53">
        <f>SUM(C15,D15)</f>
        <v>15.768</v>
      </c>
      <c r="G15" s="52"/>
      <c r="H15" s="50"/>
      <c r="I15" s="51"/>
      <c r="J15" s="50"/>
      <c r="K15" s="49"/>
    </row>
    <row r="16" spans="1:11" ht="18.75">
      <c r="A16" s="54">
        <v>12</v>
      </c>
      <c r="B16" s="51" t="s">
        <v>103</v>
      </c>
      <c r="C16" s="50"/>
      <c r="D16" s="50">
        <f>284/1000</f>
        <v>0.284</v>
      </c>
      <c r="E16" s="51" t="s">
        <v>12</v>
      </c>
      <c r="F16" s="53">
        <f>SUM(C16,D16)</f>
        <v>0.284</v>
      </c>
      <c r="G16" s="52"/>
      <c r="H16" s="50"/>
      <c r="I16" s="51"/>
      <c r="J16" s="50"/>
      <c r="K16" s="49"/>
    </row>
    <row r="17" spans="1:11" ht="36.75" customHeight="1">
      <c r="A17" s="54">
        <v>13</v>
      </c>
      <c r="B17" s="51" t="s">
        <v>99</v>
      </c>
      <c r="C17" s="50"/>
      <c r="D17" s="50">
        <f>114918.05/1000</f>
        <v>114.91805000000001</v>
      </c>
      <c r="E17" s="51" t="s">
        <v>12</v>
      </c>
      <c r="F17" s="53">
        <f>SUM(C17,D17)</f>
        <v>114.91805000000001</v>
      </c>
      <c r="G17" s="52"/>
      <c r="H17" s="50"/>
      <c r="I17" s="51"/>
      <c r="J17" s="50"/>
      <c r="K17" s="49"/>
    </row>
    <row r="18" spans="1:11" ht="18.75">
      <c r="A18" s="54">
        <v>14</v>
      </c>
      <c r="B18" s="51" t="s">
        <v>102</v>
      </c>
      <c r="C18" s="50"/>
      <c r="D18" s="50">
        <f>205472.49/1000</f>
        <v>205.47249</v>
      </c>
      <c r="E18" s="51" t="s">
        <v>12</v>
      </c>
      <c r="F18" s="53">
        <f>SUM(C18,D18)</f>
        <v>205.47249</v>
      </c>
      <c r="G18" s="52"/>
      <c r="H18" s="50"/>
      <c r="I18" s="51"/>
      <c r="J18" s="50"/>
      <c r="K18" s="49"/>
    </row>
    <row r="19" spans="1:11" ht="18.75">
      <c r="A19" s="54">
        <v>15</v>
      </c>
      <c r="B19" s="55" t="s">
        <v>101</v>
      </c>
      <c r="C19" s="50"/>
      <c r="D19" s="50">
        <f>332/1000</f>
        <v>0.332</v>
      </c>
      <c r="E19" s="51" t="s">
        <v>12</v>
      </c>
      <c r="F19" s="53">
        <f>SUM(C19,D19)</f>
        <v>0.332</v>
      </c>
      <c r="G19" s="52"/>
      <c r="H19" s="50"/>
      <c r="I19" s="51"/>
      <c r="J19" s="50"/>
      <c r="K19" s="49"/>
    </row>
    <row r="20" spans="1:11" ht="37.5">
      <c r="A20" s="54">
        <v>16</v>
      </c>
      <c r="B20" s="51" t="s">
        <v>100</v>
      </c>
      <c r="C20" s="50"/>
      <c r="D20" s="50">
        <f>6/1000</f>
        <v>0.006</v>
      </c>
      <c r="E20" s="51" t="s">
        <v>96</v>
      </c>
      <c r="F20" s="53">
        <f>SUM(C20,D20)</f>
        <v>0.006</v>
      </c>
      <c r="G20" s="52"/>
      <c r="H20" s="50"/>
      <c r="I20" s="51"/>
      <c r="J20" s="50"/>
      <c r="K20" s="49"/>
    </row>
    <row r="21" spans="1:11" ht="56.25">
      <c r="A21" s="54">
        <v>17</v>
      </c>
      <c r="B21" s="51" t="s">
        <v>99</v>
      </c>
      <c r="C21" s="50"/>
      <c r="D21" s="50">
        <f>2/1000</f>
        <v>0.002</v>
      </c>
      <c r="E21" s="51" t="s">
        <v>96</v>
      </c>
      <c r="F21" s="53">
        <f>SUM(C21,D21)</f>
        <v>0.002</v>
      </c>
      <c r="G21" s="52"/>
      <c r="H21" s="50"/>
      <c r="I21" s="51"/>
      <c r="J21" s="50"/>
      <c r="K21" s="49"/>
    </row>
    <row r="22" spans="1:11" ht="37.5">
      <c r="A22" s="54">
        <v>18</v>
      </c>
      <c r="B22" s="51" t="s">
        <v>98</v>
      </c>
      <c r="C22" s="50"/>
      <c r="D22" s="50">
        <f>191778.3/1000</f>
        <v>191.7783</v>
      </c>
      <c r="E22" s="51" t="s">
        <v>96</v>
      </c>
      <c r="F22" s="53">
        <f>SUM(C22,D22)</f>
        <v>191.7783</v>
      </c>
      <c r="G22" s="52"/>
      <c r="H22" s="50"/>
      <c r="I22" s="51"/>
      <c r="J22" s="50"/>
      <c r="K22" s="49"/>
    </row>
    <row r="23" spans="1:11" ht="37.5">
      <c r="A23" s="54">
        <v>19</v>
      </c>
      <c r="B23" s="52" t="s">
        <v>97</v>
      </c>
      <c r="C23" s="50"/>
      <c r="D23" s="50">
        <f>702.97/1000</f>
        <v>0.70297</v>
      </c>
      <c r="E23" s="51" t="s">
        <v>96</v>
      </c>
      <c r="F23" s="53">
        <f>SUM(C23,D23)</f>
        <v>0.70297</v>
      </c>
      <c r="G23" s="52"/>
      <c r="H23" s="50"/>
      <c r="I23" s="51"/>
      <c r="J23" s="50"/>
      <c r="K23" s="49"/>
    </row>
    <row r="24" spans="1:11" ht="37.5">
      <c r="A24" s="54">
        <v>20</v>
      </c>
      <c r="B24" s="94" t="s">
        <v>160</v>
      </c>
      <c r="C24" s="50"/>
      <c r="D24" s="50">
        <v>236.08</v>
      </c>
      <c r="E24" s="51" t="s">
        <v>257</v>
      </c>
      <c r="F24" s="53">
        <f>SUM(C24,D24)</f>
        <v>236.08</v>
      </c>
      <c r="G24" s="94"/>
      <c r="H24" s="95"/>
      <c r="I24" s="51" t="s">
        <v>257</v>
      </c>
      <c r="J24" s="50">
        <v>136.659</v>
      </c>
      <c r="K24" s="49"/>
    </row>
    <row r="25" spans="1:11" ht="37.5">
      <c r="A25" s="54">
        <v>21</v>
      </c>
      <c r="B25" s="94" t="s">
        <v>160</v>
      </c>
      <c r="C25" s="50">
        <v>13.3</v>
      </c>
      <c r="D25" s="50"/>
      <c r="E25" s="51" t="s">
        <v>256</v>
      </c>
      <c r="F25" s="53">
        <f>SUM(C25,D25)</f>
        <v>13.3</v>
      </c>
      <c r="G25" s="94"/>
      <c r="H25" s="93"/>
      <c r="I25" s="51"/>
      <c r="J25" s="50"/>
      <c r="K25" s="92"/>
    </row>
    <row r="26" spans="1:11" ht="18.75">
      <c r="A26" s="54"/>
      <c r="B26" s="2"/>
      <c r="C26" s="3"/>
      <c r="D26" s="3"/>
      <c r="E26" s="15"/>
      <c r="F26" s="24">
        <f>SUM(C26,D26)</f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>SUM(C27,D27)</f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>SUM(C45,D45)</f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>SUM(C46,D46)</f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>SUM(C47,D47)</f>
        <v>0</v>
      </c>
      <c r="G47" s="4"/>
      <c r="H47" s="5"/>
      <c r="I47" s="16"/>
      <c r="J47" s="5"/>
      <c r="K47" s="9"/>
    </row>
    <row r="48" spans="1:11" ht="15.75">
      <c r="A48" s="2"/>
      <c r="B48" s="18" t="s">
        <v>9</v>
      </c>
      <c r="C48" s="23">
        <f>SUM(C5:C47)</f>
        <v>13.3</v>
      </c>
      <c r="D48" s="23">
        <f>SUM(D5:D47)</f>
        <v>2622.1440399999997</v>
      </c>
      <c r="E48" s="47"/>
      <c r="F48" s="23">
        <f>SUM(C48,D48)</f>
        <v>2635.44404</v>
      </c>
      <c r="G48" s="48"/>
      <c r="H48" s="23">
        <f>SUM(H5:H47)</f>
        <v>0</v>
      </c>
      <c r="I48" s="47"/>
      <c r="J48" s="23">
        <f>SUM(J5:J47)</f>
        <v>136.659</v>
      </c>
      <c r="K48" s="23">
        <f>C48-H48</f>
        <v>13.3</v>
      </c>
    </row>
    <row r="51" spans="2:8" ht="15.75">
      <c r="B51" s="13" t="s">
        <v>4</v>
      </c>
      <c r="F51" s="10"/>
      <c r="G51" s="36" t="s">
        <v>95</v>
      </c>
      <c r="H51" s="37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36" t="s">
        <v>94</v>
      </c>
      <c r="H53" s="37"/>
    </row>
    <row r="54" spans="5:8" ht="15">
      <c r="E54" s="39"/>
      <c r="F54" s="11" t="s">
        <v>6</v>
      </c>
      <c r="G54" s="12"/>
      <c r="H54" s="12"/>
    </row>
  </sheetData>
  <sheetProtection/>
  <mergeCells count="10">
    <mergeCell ref="A1:K1"/>
    <mergeCell ref="K3:K4"/>
    <mergeCell ref="A2:K2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27.14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33" t="s">
        <v>279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184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1.5">
      <c r="A5" s="14">
        <v>1</v>
      </c>
      <c r="B5" s="15" t="s">
        <v>278</v>
      </c>
      <c r="C5" s="3"/>
      <c r="D5" s="3">
        <f>15.8+3.7+0.2</f>
        <v>19.7</v>
      </c>
      <c r="E5" s="15" t="s">
        <v>12</v>
      </c>
      <c r="F5" s="24">
        <f>SUM(C5,D5)</f>
        <v>19.7</v>
      </c>
      <c r="G5" s="61"/>
      <c r="H5" s="3"/>
      <c r="I5" s="15" t="s">
        <v>12</v>
      </c>
      <c r="J5" s="3">
        <f>15.8+3.7+0.2</f>
        <v>19.7</v>
      </c>
      <c r="K5" s="9"/>
    </row>
    <row r="6" spans="1:11" ht="15.75">
      <c r="A6" s="14">
        <v>2</v>
      </c>
      <c r="B6" s="15" t="s">
        <v>263</v>
      </c>
      <c r="C6" s="3"/>
      <c r="D6" s="3">
        <f>35+8.2+1.7+4.4+0.8+34.7+4.4</f>
        <v>89.20000000000002</v>
      </c>
      <c r="E6" s="15" t="s">
        <v>12</v>
      </c>
      <c r="F6" s="24">
        <f>SUM(C6,D6)</f>
        <v>89.20000000000002</v>
      </c>
      <c r="G6" s="61"/>
      <c r="H6" s="3"/>
      <c r="I6" s="15" t="s">
        <v>12</v>
      </c>
      <c r="J6" s="3">
        <f>35+8.2+1.7+4.4+0.8+34.7+4.4</f>
        <v>89.20000000000002</v>
      </c>
      <c r="K6" s="9"/>
    </row>
    <row r="7" spans="1:11" ht="31.5">
      <c r="A7" s="14">
        <v>3</v>
      </c>
      <c r="B7" s="15" t="s">
        <v>277</v>
      </c>
      <c r="C7" s="3"/>
      <c r="D7" s="3">
        <f>0.9</f>
        <v>0.9</v>
      </c>
      <c r="E7" s="15" t="s">
        <v>12</v>
      </c>
      <c r="F7" s="24">
        <f>SUM(C7,D7)</f>
        <v>0.9</v>
      </c>
      <c r="G7" s="61"/>
      <c r="H7" s="3"/>
      <c r="I7" s="15" t="s">
        <v>12</v>
      </c>
      <c r="J7" s="3">
        <f>0.9</f>
        <v>0.9</v>
      </c>
      <c r="K7" s="9"/>
    </row>
    <row r="8" spans="1:11" ht="31.5">
      <c r="A8" s="14">
        <v>4</v>
      </c>
      <c r="B8" s="15" t="s">
        <v>276</v>
      </c>
      <c r="C8" s="3"/>
      <c r="D8" s="3">
        <v>25</v>
      </c>
      <c r="E8" s="15" t="s">
        <v>12</v>
      </c>
      <c r="F8" s="24">
        <f>SUM(C8,D8)</f>
        <v>25</v>
      </c>
      <c r="G8" s="61"/>
      <c r="H8" s="3"/>
      <c r="I8" s="15" t="s">
        <v>12</v>
      </c>
      <c r="J8" s="3">
        <v>25</v>
      </c>
      <c r="K8" s="9"/>
    </row>
    <row r="9" spans="1:11" ht="31.5">
      <c r="A9" s="14"/>
      <c r="B9" s="15" t="s">
        <v>275</v>
      </c>
      <c r="C9" s="3"/>
      <c r="D9" s="3">
        <v>21.7</v>
      </c>
      <c r="E9" s="15" t="s">
        <v>12</v>
      </c>
      <c r="F9" s="24">
        <f>SUM(C9,D9)</f>
        <v>21.7</v>
      </c>
      <c r="G9" s="61"/>
      <c r="H9" s="3"/>
      <c r="I9" s="15" t="s">
        <v>12</v>
      </c>
      <c r="J9" s="3">
        <v>21.7</v>
      </c>
      <c r="K9" s="9"/>
    </row>
    <row r="10" spans="1:11" ht="15.75">
      <c r="A10" s="14">
        <v>5</v>
      </c>
      <c r="B10" s="15" t="s">
        <v>274</v>
      </c>
      <c r="C10" s="3"/>
      <c r="D10" s="3">
        <v>30.6</v>
      </c>
      <c r="E10" s="15" t="s">
        <v>12</v>
      </c>
      <c r="F10" s="24">
        <f>SUM(C10,D10)</f>
        <v>30.6</v>
      </c>
      <c r="G10" s="61"/>
      <c r="H10" s="3"/>
      <c r="I10" s="15" t="s">
        <v>12</v>
      </c>
      <c r="J10" s="3">
        <v>30.6</v>
      </c>
      <c r="K10" s="9"/>
    </row>
    <row r="11" spans="1:11" ht="15.75">
      <c r="A11" s="14">
        <v>5</v>
      </c>
      <c r="B11" s="15" t="s">
        <v>273</v>
      </c>
      <c r="C11" s="3"/>
      <c r="D11" s="3">
        <f>5</f>
        <v>5</v>
      </c>
      <c r="E11" s="15" t="s">
        <v>12</v>
      </c>
      <c r="F11" s="24">
        <f>SUM(C11,D11)</f>
        <v>5</v>
      </c>
      <c r="G11" s="61"/>
      <c r="H11" s="3"/>
      <c r="I11" s="15" t="s">
        <v>12</v>
      </c>
      <c r="J11" s="3">
        <f>5</f>
        <v>5</v>
      </c>
      <c r="K11" s="9"/>
    </row>
    <row r="12" spans="1:11" ht="15.75">
      <c r="A12" s="14">
        <v>6</v>
      </c>
      <c r="B12" s="15" t="s">
        <v>272</v>
      </c>
      <c r="C12" s="3"/>
      <c r="D12" s="3">
        <f>30.2</f>
        <v>30.2</v>
      </c>
      <c r="E12" s="15" t="s">
        <v>12</v>
      </c>
      <c r="F12" s="24">
        <f>SUM(C12,D12)</f>
        <v>30.2</v>
      </c>
      <c r="G12" s="61"/>
      <c r="H12" s="3"/>
      <c r="I12" s="15" t="s">
        <v>12</v>
      </c>
      <c r="J12" s="3">
        <f>30.2</f>
        <v>30.2</v>
      </c>
      <c r="K12" s="9"/>
    </row>
    <row r="13" spans="1:11" ht="15.75">
      <c r="A13" s="14"/>
      <c r="B13" s="15" t="s">
        <v>271</v>
      </c>
      <c r="C13" s="3"/>
      <c r="D13" s="3">
        <f>86.4+414.7</f>
        <v>501.1</v>
      </c>
      <c r="E13" s="15" t="s">
        <v>12</v>
      </c>
      <c r="F13" s="24">
        <f>SUM(C13,D13)</f>
        <v>501.1</v>
      </c>
      <c r="G13" s="61"/>
      <c r="H13" s="3"/>
      <c r="I13" s="15" t="s">
        <v>12</v>
      </c>
      <c r="J13" s="3">
        <f>86.4+414.7</f>
        <v>501.1</v>
      </c>
      <c r="K13" s="9"/>
    </row>
    <row r="14" spans="1:11" ht="31.5">
      <c r="A14" s="14">
        <v>7</v>
      </c>
      <c r="B14" s="15" t="s">
        <v>270</v>
      </c>
      <c r="C14" s="3"/>
      <c r="D14" s="3">
        <v>8.8</v>
      </c>
      <c r="E14" s="15" t="s">
        <v>12</v>
      </c>
      <c r="F14" s="24">
        <f>SUM(C14,D14)</f>
        <v>8.8</v>
      </c>
      <c r="G14" s="61"/>
      <c r="H14" s="3"/>
      <c r="I14" s="15" t="s">
        <v>12</v>
      </c>
      <c r="J14" s="3">
        <v>8.8</v>
      </c>
      <c r="K14" s="9"/>
    </row>
    <row r="15" spans="1:11" ht="15.75">
      <c r="A15" s="14">
        <v>8</v>
      </c>
      <c r="B15" s="15" t="s">
        <v>263</v>
      </c>
      <c r="C15" s="3"/>
      <c r="D15" s="3">
        <v>379.9</v>
      </c>
      <c r="E15" s="15" t="s">
        <v>266</v>
      </c>
      <c r="F15" s="24">
        <f>SUM(C15,D15)</f>
        <v>379.9</v>
      </c>
      <c r="G15" s="61"/>
      <c r="H15" s="3"/>
      <c r="I15" s="15" t="s">
        <v>266</v>
      </c>
      <c r="J15" s="3">
        <v>379.9</v>
      </c>
      <c r="K15" s="9"/>
    </row>
    <row r="16" spans="1:11" ht="31.5">
      <c r="A16" s="26">
        <v>9</v>
      </c>
      <c r="B16" s="15" t="s">
        <v>264</v>
      </c>
      <c r="C16" s="5"/>
      <c r="D16" s="5">
        <v>8.3</v>
      </c>
      <c r="E16" s="15" t="s">
        <v>266</v>
      </c>
      <c r="F16" s="24">
        <f>SUM(C16,D16)</f>
        <v>8.3</v>
      </c>
      <c r="G16" s="96"/>
      <c r="H16" s="5"/>
      <c r="I16" s="15" t="s">
        <v>266</v>
      </c>
      <c r="J16" s="5">
        <v>8.3</v>
      </c>
      <c r="K16" s="9"/>
    </row>
    <row r="17" spans="1:11" ht="31.5">
      <c r="A17" s="26"/>
      <c r="B17" s="15" t="s">
        <v>264</v>
      </c>
      <c r="C17" s="5"/>
      <c r="D17" s="5">
        <v>8.3</v>
      </c>
      <c r="E17" s="15" t="s">
        <v>12</v>
      </c>
      <c r="F17" s="24">
        <f>SUM(C17,D17)</f>
        <v>8.3</v>
      </c>
      <c r="G17" s="96"/>
      <c r="H17" s="5"/>
      <c r="I17" s="15" t="s">
        <v>12</v>
      </c>
      <c r="J17" s="5">
        <v>8.3</v>
      </c>
      <c r="K17" s="9"/>
    </row>
    <row r="18" spans="1:11" ht="31.5">
      <c r="A18" s="26"/>
      <c r="B18" s="15" t="s">
        <v>269</v>
      </c>
      <c r="C18" s="5"/>
      <c r="D18" s="5">
        <f>28+74.3</f>
        <v>102.3</v>
      </c>
      <c r="E18" s="15" t="s">
        <v>12</v>
      </c>
      <c r="F18" s="24">
        <f>SUM(C18,D18)</f>
        <v>102.3</v>
      </c>
      <c r="G18" s="96"/>
      <c r="H18" s="5"/>
      <c r="I18" s="15" t="s">
        <v>12</v>
      </c>
      <c r="J18" s="5">
        <f>28+74.3</f>
        <v>102.3</v>
      </c>
      <c r="K18" s="9"/>
    </row>
    <row r="19" spans="1:11" ht="15.75">
      <c r="A19" s="26"/>
      <c r="B19" s="15" t="s">
        <v>268</v>
      </c>
      <c r="C19" s="5"/>
      <c r="D19" s="5">
        <v>2.3</v>
      </c>
      <c r="E19" s="15" t="s">
        <v>12</v>
      </c>
      <c r="F19" s="24">
        <f>SUM(C19,D19)</f>
        <v>2.3</v>
      </c>
      <c r="G19" s="96"/>
      <c r="H19" s="5"/>
      <c r="I19" s="15" t="s">
        <v>12</v>
      </c>
      <c r="J19" s="5">
        <v>2.3</v>
      </c>
      <c r="K19" s="9"/>
    </row>
    <row r="20" spans="1:11" ht="31.5">
      <c r="A20" s="26"/>
      <c r="B20" s="15" t="s">
        <v>267</v>
      </c>
      <c r="C20" s="5"/>
      <c r="D20" s="5">
        <v>13.7</v>
      </c>
      <c r="E20" s="15" t="s">
        <v>12</v>
      </c>
      <c r="F20" s="24">
        <f>SUM(C20,D20)</f>
        <v>13.7</v>
      </c>
      <c r="G20" s="96"/>
      <c r="H20" s="5"/>
      <c r="I20" s="15" t="s">
        <v>12</v>
      </c>
      <c r="J20" s="5">
        <v>13.7</v>
      </c>
      <c r="K20" s="9"/>
    </row>
    <row r="21" spans="1:11" ht="15.75">
      <c r="A21" s="26">
        <v>10</v>
      </c>
      <c r="B21" s="15" t="s">
        <v>265</v>
      </c>
      <c r="C21" s="5"/>
      <c r="D21" s="5">
        <v>114.2</v>
      </c>
      <c r="E21" s="15" t="s">
        <v>266</v>
      </c>
      <c r="F21" s="24">
        <f>SUM(C21,D21)</f>
        <v>114.2</v>
      </c>
      <c r="G21" s="4"/>
      <c r="H21" s="5"/>
      <c r="I21" s="15" t="s">
        <v>266</v>
      </c>
      <c r="J21" s="5">
        <v>114.2</v>
      </c>
      <c r="K21" s="9"/>
    </row>
    <row r="22" spans="1:11" ht="15.75">
      <c r="A22" s="26"/>
      <c r="B22" s="15" t="s">
        <v>265</v>
      </c>
      <c r="C22" s="5"/>
      <c r="D22" s="5">
        <v>21.3</v>
      </c>
      <c r="E22" s="15" t="s">
        <v>261</v>
      </c>
      <c r="F22" s="24">
        <f>SUM(C22,D22)</f>
        <v>21.3</v>
      </c>
      <c r="G22" s="4"/>
      <c r="H22" s="5"/>
      <c r="I22" s="15" t="s">
        <v>261</v>
      </c>
      <c r="J22" s="5">
        <v>21.3</v>
      </c>
      <c r="K22" s="9"/>
    </row>
    <row r="23" spans="1:11" ht="31.5">
      <c r="A23" s="26"/>
      <c r="B23" s="15" t="s">
        <v>264</v>
      </c>
      <c r="C23" s="5"/>
      <c r="D23" s="5">
        <v>13</v>
      </c>
      <c r="E23" s="15" t="s">
        <v>261</v>
      </c>
      <c r="F23" s="24">
        <f>SUM(C23,D23)</f>
        <v>13</v>
      </c>
      <c r="G23" s="4"/>
      <c r="H23" s="5"/>
      <c r="I23" s="15" t="s">
        <v>261</v>
      </c>
      <c r="J23" s="5">
        <v>13</v>
      </c>
      <c r="K23" s="9"/>
    </row>
    <row r="24" spans="1:11" ht="15.75">
      <c r="A24" s="26"/>
      <c r="B24" s="15" t="s">
        <v>263</v>
      </c>
      <c r="C24" s="5"/>
      <c r="D24" s="5">
        <v>1.3</v>
      </c>
      <c r="E24" s="15" t="s">
        <v>261</v>
      </c>
      <c r="F24" s="24">
        <f>SUM(C24,D24)</f>
        <v>1.3</v>
      </c>
      <c r="G24" s="4"/>
      <c r="H24" s="5"/>
      <c r="I24" s="15" t="s">
        <v>261</v>
      </c>
      <c r="J24" s="5">
        <v>1.3</v>
      </c>
      <c r="K24" s="9"/>
    </row>
    <row r="25" spans="1:11" ht="31.5">
      <c r="A25" s="26"/>
      <c r="B25" s="15" t="s">
        <v>262</v>
      </c>
      <c r="C25" s="5"/>
      <c r="D25" s="5">
        <v>75.4</v>
      </c>
      <c r="E25" s="15" t="s">
        <v>261</v>
      </c>
      <c r="F25" s="24">
        <f>SUM(C25,D25)</f>
        <v>75.4</v>
      </c>
      <c r="G25" s="4"/>
      <c r="H25" s="5"/>
      <c r="I25" s="15" t="s">
        <v>261</v>
      </c>
      <c r="J25" s="5">
        <v>75.4</v>
      </c>
      <c r="K25" s="9"/>
    </row>
    <row r="26" spans="1:11" ht="15.75">
      <c r="A26" s="4"/>
      <c r="B26" s="18" t="s">
        <v>9</v>
      </c>
      <c r="C26" s="19">
        <f>SUM(C5:C21)</f>
        <v>0</v>
      </c>
      <c r="D26" s="19">
        <f>SUM(D5:D25)</f>
        <v>1472.1999999999998</v>
      </c>
      <c r="E26" s="20"/>
      <c r="F26" s="21">
        <f>SUM(C26,D26)</f>
        <v>1472.1999999999998</v>
      </c>
      <c r="G26" s="22"/>
      <c r="H26" s="19">
        <f>SUM(H5:H21)</f>
        <v>0</v>
      </c>
      <c r="I26" s="20"/>
      <c r="J26" s="19">
        <f>SUM(J5:J25)</f>
        <v>1472.1999999999998</v>
      </c>
      <c r="K26" s="23">
        <f>C26-H26</f>
        <v>0</v>
      </c>
    </row>
    <row r="29" spans="2:8" ht="15.75">
      <c r="B29" s="13" t="s">
        <v>217</v>
      </c>
      <c r="F29" s="10"/>
      <c r="G29" s="36" t="s">
        <v>260</v>
      </c>
      <c r="H29" s="37"/>
    </row>
    <row r="30" spans="2:8" ht="15">
      <c r="B30" s="13"/>
      <c r="F30" s="11" t="s">
        <v>6</v>
      </c>
      <c r="G30" s="12"/>
      <c r="H30" s="12"/>
    </row>
    <row r="31" spans="2:8" ht="15.75">
      <c r="B31" s="13" t="s">
        <v>5</v>
      </c>
      <c r="D31" s="39"/>
      <c r="F31" s="10"/>
      <c r="G31" s="36" t="s">
        <v>259</v>
      </c>
      <c r="H31" s="37"/>
    </row>
    <row r="32" spans="6:8" ht="15">
      <c r="F32" s="11" t="s">
        <v>6</v>
      </c>
      <c r="G32" s="12"/>
      <c r="H32" s="12"/>
    </row>
  </sheetData>
  <sheetProtection/>
  <mergeCells count="10">
    <mergeCell ref="A1:K1"/>
    <mergeCell ref="K3:K4"/>
    <mergeCell ref="A2:K2"/>
    <mergeCell ref="C3:E3"/>
    <mergeCell ref="G31:H31"/>
    <mergeCell ref="G29:H29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80" zoomScaleNormal="80" zoomScaleSheetLayoutView="8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25.7109375" style="0" customWidth="1"/>
    <col min="3" max="3" width="12.7109375" style="0" customWidth="1"/>
    <col min="4" max="4" width="13.57421875" style="0" customWidth="1"/>
    <col min="5" max="5" width="24.281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33" t="s">
        <v>300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299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15.75">
      <c r="A5" s="25"/>
      <c r="B5" s="98" t="s">
        <v>84</v>
      </c>
      <c r="C5" s="3">
        <v>0</v>
      </c>
      <c r="D5" s="3">
        <v>4910.59</v>
      </c>
      <c r="E5" s="15" t="s">
        <v>12</v>
      </c>
      <c r="F5" s="24">
        <f>SUM(C5,D5)</f>
        <v>4910.59</v>
      </c>
      <c r="G5" s="2"/>
      <c r="H5" s="3">
        <v>0</v>
      </c>
      <c r="I5" s="15" t="s">
        <v>12</v>
      </c>
      <c r="J5" s="3">
        <v>4910.59</v>
      </c>
      <c r="K5" s="3">
        <v>0</v>
      </c>
    </row>
    <row r="6" spans="1:11" ht="15.75">
      <c r="A6" s="25"/>
      <c r="B6" s="99" t="s">
        <v>298</v>
      </c>
      <c r="C6" s="3">
        <v>0</v>
      </c>
      <c r="D6" s="3">
        <v>493.36</v>
      </c>
      <c r="E6" s="15" t="s">
        <v>12</v>
      </c>
      <c r="F6" s="24">
        <f>SUM(C6,D6)</f>
        <v>493.36</v>
      </c>
      <c r="G6" s="2"/>
      <c r="H6" s="3">
        <v>0</v>
      </c>
      <c r="I6" s="15" t="s">
        <v>12</v>
      </c>
      <c r="J6" s="3">
        <v>493.36</v>
      </c>
      <c r="K6" s="3">
        <v>0</v>
      </c>
    </row>
    <row r="7" spans="1:11" ht="15.75">
      <c r="A7" s="25"/>
      <c r="B7" s="98" t="s">
        <v>297</v>
      </c>
      <c r="C7" s="3">
        <v>0</v>
      </c>
      <c r="D7" s="3">
        <v>1.8</v>
      </c>
      <c r="E7" s="15" t="s">
        <v>12</v>
      </c>
      <c r="F7" s="24">
        <f>SUM(C7,D7)</f>
        <v>1.8</v>
      </c>
      <c r="G7" s="2"/>
      <c r="H7" s="3">
        <v>0</v>
      </c>
      <c r="I7" s="15" t="s">
        <v>12</v>
      </c>
      <c r="J7" s="3">
        <v>1.8</v>
      </c>
      <c r="K7" s="3">
        <v>0</v>
      </c>
    </row>
    <row r="8" spans="1:11" ht="15.75">
      <c r="A8" s="25"/>
      <c r="B8" s="98" t="s">
        <v>296</v>
      </c>
      <c r="C8" s="3">
        <v>0</v>
      </c>
      <c r="D8" s="3">
        <v>6.2</v>
      </c>
      <c r="E8" s="15" t="s">
        <v>12</v>
      </c>
      <c r="F8" s="24">
        <f>SUM(C8,D8)</f>
        <v>6.2</v>
      </c>
      <c r="G8" s="2"/>
      <c r="H8" s="3">
        <v>0</v>
      </c>
      <c r="I8" s="15" t="s">
        <v>12</v>
      </c>
      <c r="J8" s="3">
        <v>6.2</v>
      </c>
      <c r="K8" s="3">
        <v>0</v>
      </c>
    </row>
    <row r="9" spans="1:11" ht="15.75">
      <c r="A9" s="25"/>
      <c r="B9" s="98" t="s">
        <v>295</v>
      </c>
      <c r="C9" s="3">
        <v>0</v>
      </c>
      <c r="D9" s="3">
        <v>108.9</v>
      </c>
      <c r="E9" s="15" t="s">
        <v>12</v>
      </c>
      <c r="F9" s="24">
        <f>SUM(C9,D9)</f>
        <v>108.9</v>
      </c>
      <c r="G9" s="2"/>
      <c r="H9" s="3">
        <v>0</v>
      </c>
      <c r="I9" s="15" t="s">
        <v>12</v>
      </c>
      <c r="J9" s="3">
        <v>108.9</v>
      </c>
      <c r="K9" s="3">
        <v>0</v>
      </c>
    </row>
    <row r="10" spans="1:11" ht="15.75">
      <c r="A10" s="25"/>
      <c r="B10" s="98" t="s">
        <v>294</v>
      </c>
      <c r="C10" s="3">
        <v>0</v>
      </c>
      <c r="D10" s="3">
        <v>2.2</v>
      </c>
      <c r="E10" s="15" t="s">
        <v>12</v>
      </c>
      <c r="F10" s="24">
        <f>SUM(C10,D10)</f>
        <v>2.2</v>
      </c>
      <c r="G10" s="14"/>
      <c r="H10" s="3">
        <v>0</v>
      </c>
      <c r="I10" s="15" t="s">
        <v>12</v>
      </c>
      <c r="J10" s="3">
        <v>2.2</v>
      </c>
      <c r="K10" s="3">
        <v>0</v>
      </c>
    </row>
    <row r="11" spans="1:11" ht="26.25">
      <c r="A11" s="25"/>
      <c r="B11" s="97" t="s">
        <v>293</v>
      </c>
      <c r="C11" s="3">
        <v>0</v>
      </c>
      <c r="D11" s="3">
        <v>299.12</v>
      </c>
      <c r="E11" s="15" t="s">
        <v>12</v>
      </c>
      <c r="F11" s="24">
        <f>SUM(C11,D11)</f>
        <v>299.12</v>
      </c>
      <c r="G11" s="14"/>
      <c r="H11" s="3">
        <v>0</v>
      </c>
      <c r="I11" s="15" t="s">
        <v>12</v>
      </c>
      <c r="J11" s="3">
        <v>299.12</v>
      </c>
      <c r="K11" s="3">
        <v>0</v>
      </c>
    </row>
    <row r="12" spans="1:11" ht="30" customHeight="1">
      <c r="A12" s="25"/>
      <c r="B12" s="97" t="s">
        <v>292</v>
      </c>
      <c r="C12" s="3">
        <v>0</v>
      </c>
      <c r="D12" s="3">
        <v>1.7</v>
      </c>
      <c r="E12" s="15" t="s">
        <v>12</v>
      </c>
      <c r="F12" s="24">
        <f>SUM(C12,D12)</f>
        <v>1.7</v>
      </c>
      <c r="G12" s="2"/>
      <c r="H12" s="3">
        <v>0</v>
      </c>
      <c r="I12" s="15" t="s">
        <v>12</v>
      </c>
      <c r="J12" s="3">
        <v>1.7</v>
      </c>
      <c r="K12" s="3">
        <v>0</v>
      </c>
    </row>
    <row r="13" spans="1:11" ht="19.5" customHeight="1">
      <c r="A13" s="14"/>
      <c r="B13" s="2" t="s">
        <v>286</v>
      </c>
      <c r="C13" s="3">
        <v>0</v>
      </c>
      <c r="D13" s="3">
        <v>86.4</v>
      </c>
      <c r="E13" s="15" t="s">
        <v>14</v>
      </c>
      <c r="F13" s="24">
        <v>86.4</v>
      </c>
      <c r="G13" s="2"/>
      <c r="H13" s="3">
        <v>0</v>
      </c>
      <c r="I13" s="15" t="s">
        <v>14</v>
      </c>
      <c r="J13" s="3">
        <v>86.4</v>
      </c>
      <c r="K13" s="3">
        <v>0</v>
      </c>
    </row>
    <row r="14" spans="1:11" ht="15" customHeight="1">
      <c r="A14" s="14"/>
      <c r="B14" s="2" t="s">
        <v>282</v>
      </c>
      <c r="C14" s="3">
        <v>0</v>
      </c>
      <c r="D14" s="3">
        <v>0.42</v>
      </c>
      <c r="E14" s="15" t="s">
        <v>14</v>
      </c>
      <c r="F14" s="24">
        <v>0.42</v>
      </c>
      <c r="G14" s="2"/>
      <c r="H14" s="3">
        <v>0</v>
      </c>
      <c r="I14" s="15" t="s">
        <v>14</v>
      </c>
      <c r="J14" s="3">
        <v>0.42</v>
      </c>
      <c r="K14" s="3">
        <v>0</v>
      </c>
    </row>
    <row r="15" spans="1:11" ht="32.25" customHeight="1">
      <c r="A15" s="25"/>
      <c r="B15" s="15" t="s">
        <v>283</v>
      </c>
      <c r="C15" s="3">
        <v>0</v>
      </c>
      <c r="D15" s="3">
        <v>1.76</v>
      </c>
      <c r="E15" s="15" t="s">
        <v>291</v>
      </c>
      <c r="F15" s="24">
        <v>1.76</v>
      </c>
      <c r="G15" s="2"/>
      <c r="H15" s="3">
        <v>0</v>
      </c>
      <c r="I15" s="15" t="s">
        <v>291</v>
      </c>
      <c r="J15" s="3">
        <v>1.76</v>
      </c>
      <c r="K15" s="3">
        <v>0</v>
      </c>
    </row>
    <row r="16" spans="1:11" ht="15.75">
      <c r="A16" s="25"/>
      <c r="B16" s="2" t="s">
        <v>290</v>
      </c>
      <c r="C16" s="3">
        <v>0</v>
      </c>
      <c r="D16" s="3">
        <v>41.15</v>
      </c>
      <c r="E16" s="15" t="s">
        <v>96</v>
      </c>
      <c r="F16" s="24">
        <v>41.15</v>
      </c>
      <c r="G16" s="2"/>
      <c r="H16" s="3">
        <v>0</v>
      </c>
      <c r="I16" s="15" t="s">
        <v>96</v>
      </c>
      <c r="J16" s="3">
        <v>41.15</v>
      </c>
      <c r="K16" s="3">
        <v>0</v>
      </c>
    </row>
    <row r="17" spans="1:11" ht="31.5">
      <c r="A17" s="25"/>
      <c r="B17" s="2" t="s">
        <v>289</v>
      </c>
      <c r="C17" s="3">
        <v>0</v>
      </c>
      <c r="D17" s="3">
        <v>15.1</v>
      </c>
      <c r="E17" s="15" t="s">
        <v>288</v>
      </c>
      <c r="F17" s="24">
        <v>15.1</v>
      </c>
      <c r="G17" s="2"/>
      <c r="H17" s="3">
        <v>0</v>
      </c>
      <c r="I17" s="15" t="s">
        <v>287</v>
      </c>
      <c r="J17" s="3">
        <v>15.1</v>
      </c>
      <c r="K17" s="3">
        <v>0</v>
      </c>
    </row>
    <row r="18" spans="1:11" ht="15.75">
      <c r="A18" s="25"/>
      <c r="B18" s="2" t="s">
        <v>286</v>
      </c>
      <c r="C18" s="3">
        <v>0</v>
      </c>
      <c r="D18" s="3">
        <v>0.03</v>
      </c>
      <c r="E18" s="15" t="s">
        <v>285</v>
      </c>
      <c r="F18" s="24">
        <v>0.03</v>
      </c>
      <c r="G18" s="2"/>
      <c r="H18" s="3">
        <v>0</v>
      </c>
      <c r="I18" s="15" t="s">
        <v>285</v>
      </c>
      <c r="J18" s="3">
        <v>0.03</v>
      </c>
      <c r="K18" s="3">
        <v>0</v>
      </c>
    </row>
    <row r="19" spans="1:11" ht="32.25" customHeight="1">
      <c r="A19" s="25"/>
      <c r="B19" s="15" t="s">
        <v>283</v>
      </c>
      <c r="C19" s="3">
        <v>0</v>
      </c>
      <c r="D19" s="3">
        <v>6.6</v>
      </c>
      <c r="E19" s="15" t="s">
        <v>96</v>
      </c>
      <c r="F19" s="24">
        <f>SUM(C19,D19)</f>
        <v>6.6</v>
      </c>
      <c r="G19" s="2"/>
      <c r="H19" s="3">
        <v>0</v>
      </c>
      <c r="I19" s="15" t="s">
        <v>96</v>
      </c>
      <c r="J19" s="3">
        <v>6.6</v>
      </c>
      <c r="K19" s="3">
        <v>0</v>
      </c>
    </row>
    <row r="20" spans="1:11" ht="18" customHeight="1">
      <c r="A20" s="25"/>
      <c r="B20" s="2" t="s">
        <v>284</v>
      </c>
      <c r="C20" s="3">
        <v>0</v>
      </c>
      <c r="D20" s="3">
        <v>112.1</v>
      </c>
      <c r="E20" s="15" t="s">
        <v>11</v>
      </c>
      <c r="F20" s="24">
        <f>SUM(C20,D20)</f>
        <v>112.1</v>
      </c>
      <c r="G20" s="2"/>
      <c r="H20" s="3">
        <v>0</v>
      </c>
      <c r="I20" s="15" t="s">
        <v>11</v>
      </c>
      <c r="J20" s="3">
        <v>112.1</v>
      </c>
      <c r="K20" s="3">
        <v>0</v>
      </c>
    </row>
    <row r="21" spans="1:11" ht="31.5" customHeight="1">
      <c r="A21" s="25"/>
      <c r="B21" s="15" t="s">
        <v>283</v>
      </c>
      <c r="C21" s="3">
        <v>0</v>
      </c>
      <c r="D21" s="3">
        <f>4.9+7.4</f>
        <v>12.3</v>
      </c>
      <c r="E21" s="15" t="s">
        <v>11</v>
      </c>
      <c r="F21" s="24">
        <f>SUM(C21,D21)</f>
        <v>12.3</v>
      </c>
      <c r="G21" s="2"/>
      <c r="H21" s="3">
        <v>0</v>
      </c>
      <c r="I21" s="15" t="s">
        <v>11</v>
      </c>
      <c r="J21" s="3">
        <v>12.3</v>
      </c>
      <c r="K21" s="3">
        <v>0</v>
      </c>
    </row>
    <row r="22" spans="1:11" ht="34.5" customHeight="1">
      <c r="A22" s="25"/>
      <c r="B22" s="15" t="s">
        <v>282</v>
      </c>
      <c r="C22" s="3">
        <v>0</v>
      </c>
      <c r="D22" s="3">
        <v>15</v>
      </c>
      <c r="E22" s="15" t="s">
        <v>11</v>
      </c>
      <c r="F22" s="24">
        <f>SUM(C22,D22)</f>
        <v>15</v>
      </c>
      <c r="G22" s="2"/>
      <c r="H22" s="3">
        <v>0</v>
      </c>
      <c r="I22" s="15" t="s">
        <v>11</v>
      </c>
      <c r="J22" s="3">
        <v>15</v>
      </c>
      <c r="K22" s="3">
        <v>0</v>
      </c>
    </row>
    <row r="23" spans="1:11" ht="15.75">
      <c r="A23" s="14"/>
      <c r="B23" s="15"/>
      <c r="C23" s="3">
        <v>0</v>
      </c>
      <c r="D23" s="3"/>
      <c r="E23" s="15"/>
      <c r="F23" s="24">
        <f>SUM(C23,D23)</f>
        <v>0</v>
      </c>
      <c r="G23" s="2"/>
      <c r="H23" s="3">
        <v>0</v>
      </c>
      <c r="I23" s="15"/>
      <c r="J23" s="3"/>
      <c r="K23" s="3">
        <v>0</v>
      </c>
    </row>
    <row r="24" spans="1:11" ht="15.75">
      <c r="A24" s="14"/>
      <c r="B24" s="2"/>
      <c r="C24" s="3">
        <v>0</v>
      </c>
      <c r="D24" s="3"/>
      <c r="E24" s="15"/>
      <c r="F24" s="24">
        <f>SUM(C24,D24)</f>
        <v>0</v>
      </c>
      <c r="G24" s="2"/>
      <c r="H24" s="3">
        <v>0</v>
      </c>
      <c r="I24" s="15"/>
      <c r="J24" s="3"/>
      <c r="K24" s="3">
        <v>0</v>
      </c>
    </row>
    <row r="25" spans="1:11" ht="15.75">
      <c r="A25" s="25"/>
      <c r="B25" s="2"/>
      <c r="C25" s="3">
        <v>0</v>
      </c>
      <c r="D25" s="3"/>
      <c r="E25" s="15"/>
      <c r="F25" s="24">
        <f>SUM(C25,D25)</f>
        <v>0</v>
      </c>
      <c r="G25" s="2"/>
      <c r="H25" s="3">
        <v>0</v>
      </c>
      <c r="I25" s="15"/>
      <c r="J25" s="3"/>
      <c r="K25" s="3">
        <v>0</v>
      </c>
    </row>
    <row r="26" spans="1:11" ht="15.75">
      <c r="A26" s="25"/>
      <c r="B26" s="2"/>
      <c r="C26" s="3">
        <v>0</v>
      </c>
      <c r="D26" s="3"/>
      <c r="E26" s="15"/>
      <c r="F26" s="24">
        <f>SUM(C26,D26)</f>
        <v>0</v>
      </c>
      <c r="G26" s="2"/>
      <c r="H26" s="3">
        <v>0</v>
      </c>
      <c r="I26" s="15"/>
      <c r="J26" s="3"/>
      <c r="K26" s="3">
        <v>0</v>
      </c>
    </row>
    <row r="27" spans="1:11" ht="15.75">
      <c r="A27" s="25"/>
      <c r="B27" s="2"/>
      <c r="C27" s="3">
        <v>0</v>
      </c>
      <c r="D27" s="3"/>
      <c r="E27" s="15"/>
      <c r="F27" s="24">
        <f>SUM(C27,D27)</f>
        <v>0</v>
      </c>
      <c r="G27" s="2"/>
      <c r="H27" s="3">
        <v>0</v>
      </c>
      <c r="I27" s="15"/>
      <c r="J27" s="3"/>
      <c r="K27" s="3">
        <v>0</v>
      </c>
    </row>
    <row r="28" spans="1:11" ht="15.75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3">
        <v>0</v>
      </c>
    </row>
    <row r="29" spans="1:11" ht="15.75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3">
        <v>0</v>
      </c>
    </row>
    <row r="30" spans="1:11" ht="15.75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9"/>
    </row>
    <row r="33" spans="1:11" ht="15.75" hidden="1">
      <c r="A33" s="14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9"/>
    </row>
    <row r="34" spans="1:11" ht="15.75" hidden="1">
      <c r="A34" s="14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9"/>
    </row>
    <row r="35" spans="1:11" ht="15.75" hidden="1">
      <c r="A35" s="25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9"/>
    </row>
    <row r="36" spans="1:11" ht="15.75" hidden="1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9"/>
    </row>
    <row r="37" spans="1:11" ht="15.75" hidden="1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9"/>
    </row>
    <row r="38" spans="1:11" ht="15.75" hidden="1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9"/>
    </row>
    <row r="39" spans="1:11" ht="15.75" hidden="1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9"/>
    </row>
    <row r="40" spans="1:11" ht="15.75" hidden="1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9"/>
    </row>
    <row r="41" spans="1:11" ht="15.75" hidden="1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9"/>
    </row>
    <row r="42" spans="1:11" ht="15.75" hidden="1">
      <c r="A42" s="25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/>
    </row>
    <row r="43" spans="1:11" ht="15.75" hidden="1">
      <c r="A43" s="14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/>
    </row>
    <row r="44" spans="1:11" ht="15.75" hidden="1">
      <c r="A44" s="14"/>
      <c r="B44" s="2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>SUM(C45,D45)</f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>SUM(C46,D46)</f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>SUM(C47,D47)</f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0</v>
      </c>
      <c r="D48" s="19">
        <f>SUM(D5:D47)</f>
        <v>6114.73</v>
      </c>
      <c r="E48" s="20"/>
      <c r="F48" s="21">
        <f>SUM(C48,D48)</f>
        <v>6114.73</v>
      </c>
      <c r="G48" s="22"/>
      <c r="H48" s="19">
        <f>SUM(H5:H47)</f>
        <v>0</v>
      </c>
      <c r="I48" s="20"/>
      <c r="J48" s="19">
        <f>SUM(J5:J47)</f>
        <v>6114.73</v>
      </c>
      <c r="K48" s="23">
        <f>C48-H48</f>
        <v>0</v>
      </c>
    </row>
    <row r="51" spans="2:8" ht="15.75">
      <c r="B51" s="13" t="s">
        <v>4</v>
      </c>
      <c r="F51" s="10"/>
      <c r="G51" s="36" t="s">
        <v>281</v>
      </c>
      <c r="H51" s="37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36" t="s">
        <v>280</v>
      </c>
      <c r="H53" s="37"/>
    </row>
    <row r="54" spans="6:8" ht="15">
      <c r="F54" s="11" t="s">
        <v>6</v>
      </c>
      <c r="G54" s="12"/>
      <c r="H54" s="12"/>
    </row>
  </sheetData>
  <sheetProtection/>
  <mergeCells count="10">
    <mergeCell ref="A1:K1"/>
    <mergeCell ref="K3:K4"/>
    <mergeCell ref="A2:K2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0" zoomScaleNormal="82" zoomScaleSheetLayoutView="80" zoomScalePageLayoutView="0" workbookViewId="0" topLeftCell="A1">
      <selection activeCell="B1" sqref="B1:K1"/>
    </sheetView>
  </sheetViews>
  <sheetFormatPr defaultColWidth="9.140625" defaultRowHeight="15"/>
  <cols>
    <col min="1" max="1" width="7.28125" style="0" customWidth="1"/>
    <col min="2" max="2" width="34.421875" style="0" customWidth="1"/>
    <col min="3" max="3" width="12.7109375" style="0" customWidth="1"/>
    <col min="4" max="4" width="15.57421875" style="0" customWidth="1"/>
    <col min="5" max="5" width="30.57421875" style="0" customWidth="1"/>
    <col min="6" max="6" width="19.42187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6.7109375" style="0" customWidth="1"/>
    <col min="11" max="11" width="15.57421875" style="0" customWidth="1"/>
  </cols>
  <sheetData>
    <row r="1" spans="1:11" ht="61.5" customHeight="1">
      <c r="A1" s="1"/>
      <c r="B1" s="33" t="s">
        <v>316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315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41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3.75" customHeight="1">
      <c r="A5" s="25">
        <v>1</v>
      </c>
      <c r="B5" s="15" t="s">
        <v>314</v>
      </c>
      <c r="C5" s="3"/>
      <c r="D5" s="3">
        <v>11097.4</v>
      </c>
      <c r="E5" s="15" t="s">
        <v>303</v>
      </c>
      <c r="F5" s="24">
        <f>SUM(C5,D5)</f>
        <v>11097.4</v>
      </c>
      <c r="G5" s="2"/>
      <c r="H5" s="3"/>
      <c r="I5" s="17"/>
      <c r="J5" s="3">
        <f>F5</f>
        <v>11097.4</v>
      </c>
      <c r="K5" s="9"/>
    </row>
    <row r="6" spans="1:11" ht="31.5">
      <c r="A6" s="25">
        <v>2</v>
      </c>
      <c r="B6" s="15" t="s">
        <v>313</v>
      </c>
      <c r="C6" s="3"/>
      <c r="D6" s="3">
        <v>614.11</v>
      </c>
      <c r="E6" s="15" t="s">
        <v>303</v>
      </c>
      <c r="F6" s="24">
        <f>SUM(C6,D6)</f>
        <v>614.11</v>
      </c>
      <c r="G6" s="2"/>
      <c r="H6" s="3"/>
      <c r="I6" s="17"/>
      <c r="J6" s="3">
        <f>F6</f>
        <v>614.11</v>
      </c>
      <c r="K6" s="9"/>
    </row>
    <row r="7" spans="1:11" ht="31.5">
      <c r="A7" s="25">
        <v>3</v>
      </c>
      <c r="B7" s="15" t="s">
        <v>312</v>
      </c>
      <c r="C7" s="3"/>
      <c r="D7" s="3">
        <v>37.8</v>
      </c>
      <c r="E7" s="15" t="s">
        <v>303</v>
      </c>
      <c r="F7" s="24">
        <f>SUM(C7,D7)</f>
        <v>37.8</v>
      </c>
      <c r="G7" s="2"/>
      <c r="H7" s="3"/>
      <c r="I7" s="17"/>
      <c r="J7" s="3">
        <f>F7</f>
        <v>37.8</v>
      </c>
      <c r="K7" s="9"/>
    </row>
    <row r="8" spans="1:11" ht="31.5">
      <c r="A8" s="25">
        <v>4</v>
      </c>
      <c r="B8" s="15" t="s">
        <v>311</v>
      </c>
      <c r="C8" s="3"/>
      <c r="D8" s="3">
        <v>136.54</v>
      </c>
      <c r="E8" s="15" t="s">
        <v>303</v>
      </c>
      <c r="F8" s="24">
        <f>SUM(C8,D8)</f>
        <v>136.54</v>
      </c>
      <c r="G8" s="2"/>
      <c r="H8" s="3"/>
      <c r="I8" s="17"/>
      <c r="J8" s="3">
        <f>F8</f>
        <v>136.54</v>
      </c>
      <c r="K8" s="9"/>
    </row>
    <row r="9" spans="1:11" ht="33.75" customHeight="1">
      <c r="A9" s="25">
        <v>5</v>
      </c>
      <c r="B9" s="15" t="s">
        <v>310</v>
      </c>
      <c r="C9" s="3"/>
      <c r="D9" s="3">
        <v>1541.63</v>
      </c>
      <c r="E9" s="15" t="s">
        <v>303</v>
      </c>
      <c r="F9" s="24">
        <f>SUM(C9,D9)</f>
        <v>1541.63</v>
      </c>
      <c r="G9" s="2"/>
      <c r="H9" s="3"/>
      <c r="I9" s="17"/>
      <c r="J9" s="3">
        <f>F9</f>
        <v>1541.63</v>
      </c>
      <c r="K9" s="9"/>
    </row>
    <row r="10" spans="1:11" ht="32.25" customHeight="1">
      <c r="A10" s="25">
        <v>6</v>
      </c>
      <c r="B10" s="2" t="s">
        <v>309</v>
      </c>
      <c r="C10" s="3"/>
      <c r="D10" s="3">
        <v>257.7</v>
      </c>
      <c r="E10" s="15" t="s">
        <v>303</v>
      </c>
      <c r="F10" s="24">
        <f>SUM(C10,D10)</f>
        <v>257.7</v>
      </c>
      <c r="G10" s="14"/>
      <c r="H10" s="3"/>
      <c r="I10" s="15"/>
      <c r="J10" s="3">
        <f>F10</f>
        <v>257.7</v>
      </c>
      <c r="K10" s="9"/>
    </row>
    <row r="11" spans="1:11" ht="32.25" customHeight="1">
      <c r="A11" s="25">
        <v>7</v>
      </c>
      <c r="B11" s="2" t="s">
        <v>308</v>
      </c>
      <c r="C11" s="3"/>
      <c r="D11" s="3">
        <v>19.67</v>
      </c>
      <c r="E11" s="15" t="s">
        <v>303</v>
      </c>
      <c r="F11" s="24">
        <f>SUM(C11,D11)</f>
        <v>19.67</v>
      </c>
      <c r="G11" s="14"/>
      <c r="H11" s="3"/>
      <c r="I11" s="15"/>
      <c r="J11" s="3">
        <f>F11</f>
        <v>19.67</v>
      </c>
      <c r="K11" s="9"/>
    </row>
    <row r="12" spans="1:11" ht="32.25" customHeight="1">
      <c r="A12" s="25">
        <v>8</v>
      </c>
      <c r="B12" s="15" t="s">
        <v>307</v>
      </c>
      <c r="C12" s="3"/>
      <c r="D12" s="3">
        <v>54.87</v>
      </c>
      <c r="E12" s="15" t="s">
        <v>303</v>
      </c>
      <c r="F12" s="24">
        <f>SUM(C12,D12)</f>
        <v>54.87</v>
      </c>
      <c r="G12" s="2"/>
      <c r="H12" s="3"/>
      <c r="I12" s="15"/>
      <c r="J12" s="3">
        <f>F12</f>
        <v>54.87</v>
      </c>
      <c r="K12" s="9"/>
    </row>
    <row r="13" spans="1:11" ht="31.5">
      <c r="A13" s="25">
        <v>9</v>
      </c>
      <c r="B13" s="2" t="s">
        <v>306</v>
      </c>
      <c r="C13" s="3"/>
      <c r="D13" s="3">
        <v>3.44</v>
      </c>
      <c r="E13" s="15" t="s">
        <v>303</v>
      </c>
      <c r="F13" s="24">
        <f>SUM(C13,D13)</f>
        <v>3.44</v>
      </c>
      <c r="G13" s="2"/>
      <c r="H13" s="3"/>
      <c r="I13" s="15"/>
      <c r="J13" s="3">
        <f>F13</f>
        <v>3.44</v>
      </c>
      <c r="K13" s="9"/>
    </row>
    <row r="14" spans="1:11" ht="31.5">
      <c r="A14" s="25">
        <v>10</v>
      </c>
      <c r="B14" s="2" t="s">
        <v>305</v>
      </c>
      <c r="C14" s="3"/>
      <c r="D14" s="3">
        <v>6.4</v>
      </c>
      <c r="E14" s="15" t="s">
        <v>303</v>
      </c>
      <c r="F14" s="24">
        <f>SUM(C14,D14)</f>
        <v>6.4</v>
      </c>
      <c r="G14" s="2"/>
      <c r="H14" s="3"/>
      <c r="I14" s="15"/>
      <c r="J14" s="3">
        <f>F14</f>
        <v>6.4</v>
      </c>
      <c r="K14" s="9"/>
    </row>
    <row r="15" spans="1:11" ht="31.5">
      <c r="A15" s="25">
        <v>11</v>
      </c>
      <c r="B15" s="2" t="s">
        <v>304</v>
      </c>
      <c r="C15" s="3"/>
      <c r="D15" s="3">
        <v>1.5</v>
      </c>
      <c r="E15" s="15" t="s">
        <v>303</v>
      </c>
      <c r="F15" s="24">
        <f>SUM(C15,D15)</f>
        <v>1.5</v>
      </c>
      <c r="G15" s="2"/>
      <c r="H15" s="3"/>
      <c r="I15" s="15"/>
      <c r="J15" s="3">
        <f>F15</f>
        <v>1.5</v>
      </c>
      <c r="K15" s="9"/>
    </row>
    <row r="16" spans="1:11" ht="32.25" customHeight="1">
      <c r="A16" s="25">
        <v>12</v>
      </c>
      <c r="B16" s="15" t="s">
        <v>302</v>
      </c>
      <c r="C16" s="3"/>
      <c r="D16" s="3">
        <v>60.002</v>
      </c>
      <c r="E16" s="17" t="s">
        <v>266</v>
      </c>
      <c r="F16" s="24">
        <f>SUM(C16,D16)</f>
        <v>60.002</v>
      </c>
      <c r="G16" s="2"/>
      <c r="H16" s="3"/>
      <c r="I16" s="15"/>
      <c r="J16" s="3">
        <f>F16</f>
        <v>60.002</v>
      </c>
      <c r="K16" s="9"/>
    </row>
    <row r="17" spans="1:11" ht="15.75">
      <c r="A17" s="25">
        <v>13</v>
      </c>
      <c r="B17" s="2" t="s">
        <v>13</v>
      </c>
      <c r="C17" s="3"/>
      <c r="D17" s="3">
        <v>0.3</v>
      </c>
      <c r="E17" s="17" t="s">
        <v>266</v>
      </c>
      <c r="F17" s="24">
        <f>SUM(C17,D17)</f>
        <v>0.3</v>
      </c>
      <c r="G17" s="14"/>
      <c r="H17" s="3"/>
      <c r="I17" s="15"/>
      <c r="J17" s="3">
        <f>F17</f>
        <v>0.3</v>
      </c>
      <c r="K17" s="9"/>
    </row>
    <row r="18" spans="1:11" ht="31.5">
      <c r="A18" s="25">
        <v>14</v>
      </c>
      <c r="B18" s="15" t="s">
        <v>302</v>
      </c>
      <c r="C18" s="3"/>
      <c r="D18" s="3">
        <v>189.67</v>
      </c>
      <c r="E18" s="15" t="s">
        <v>11</v>
      </c>
      <c r="F18" s="24">
        <f>SUM(C18,D18)</f>
        <v>189.67</v>
      </c>
      <c r="G18" s="14"/>
      <c r="H18" s="3"/>
      <c r="I18" s="15"/>
      <c r="J18" s="3">
        <f>F18</f>
        <v>189.67</v>
      </c>
      <c r="K18" s="9"/>
    </row>
    <row r="19" spans="1:11" ht="15.75">
      <c r="A19" s="25">
        <v>15</v>
      </c>
      <c r="B19" s="2" t="s">
        <v>301</v>
      </c>
      <c r="C19" s="3"/>
      <c r="D19" s="3">
        <v>72.9</v>
      </c>
      <c r="E19" s="15" t="s">
        <v>11</v>
      </c>
      <c r="F19" s="24">
        <f>SUM(C19,D19)</f>
        <v>72.9</v>
      </c>
      <c r="G19" s="2"/>
      <c r="H19" s="3"/>
      <c r="I19" s="15"/>
      <c r="J19" s="3">
        <f>F19</f>
        <v>72.9</v>
      </c>
      <c r="K19" s="9"/>
    </row>
    <row r="20" spans="1:11" ht="15.75">
      <c r="A20" s="25"/>
      <c r="B20" s="2"/>
      <c r="C20" s="3">
        <v>350.7</v>
      </c>
      <c r="D20" s="3"/>
      <c r="E20" s="15"/>
      <c r="F20" s="24">
        <f>SUM(C20,D20)</f>
        <v>350.7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>SUM(C21,D21)</f>
        <v>0</v>
      </c>
      <c r="G21" s="14">
        <v>2230</v>
      </c>
      <c r="H21" s="3">
        <v>94.74</v>
      </c>
      <c r="I21" s="15"/>
      <c r="J21" s="3"/>
      <c r="K21" s="9"/>
    </row>
    <row r="22" spans="1:11" ht="15.75">
      <c r="A22" s="4"/>
      <c r="B22" s="18" t="s">
        <v>9</v>
      </c>
      <c r="C22" s="19">
        <f>SUM(C5:C21)</f>
        <v>350.7</v>
      </c>
      <c r="D22" s="19">
        <f>SUM(D5:D21)</f>
        <v>14093.932</v>
      </c>
      <c r="E22" s="20"/>
      <c r="F22" s="21">
        <f>SUM(C22,D22)</f>
        <v>14444.632000000001</v>
      </c>
      <c r="G22" s="22"/>
      <c r="H22" s="19">
        <f>SUM(H5:H21)</f>
        <v>94.74</v>
      </c>
      <c r="I22" s="20"/>
      <c r="J22" s="19">
        <f>SUM(J5:J21)</f>
        <v>14093.932</v>
      </c>
      <c r="K22" s="23">
        <f>C22-H22</f>
        <v>255.95999999999998</v>
      </c>
    </row>
    <row r="25" spans="2:8" ht="15.75">
      <c r="B25" s="13" t="s">
        <v>4</v>
      </c>
      <c r="F25" s="10"/>
      <c r="G25" s="36"/>
      <c r="H25" s="37"/>
    </row>
    <row r="26" spans="2:8" ht="15">
      <c r="B26" s="13"/>
      <c r="F26" s="11" t="s">
        <v>6</v>
      </c>
      <c r="G26" s="12"/>
      <c r="H26" s="12"/>
    </row>
    <row r="27" spans="2:8" ht="15.75">
      <c r="B27" s="13" t="s">
        <v>5</v>
      </c>
      <c r="F27" s="10"/>
      <c r="G27" s="36"/>
      <c r="H27" s="37"/>
    </row>
    <row r="28" spans="6:8" ht="15">
      <c r="F28" s="11" t="s">
        <v>6</v>
      </c>
      <c r="G28" s="12"/>
      <c r="H28" s="12"/>
    </row>
  </sheetData>
  <sheetProtection/>
  <mergeCells count="10">
    <mergeCell ref="G25:H25"/>
    <mergeCell ref="G27:H27"/>
    <mergeCell ref="A2:K2"/>
    <mergeCell ref="A3:A4"/>
    <mergeCell ref="B3:B4"/>
    <mergeCell ref="B1:K1"/>
    <mergeCell ref="C3:E3"/>
    <mergeCell ref="F3:F4"/>
    <mergeCell ref="G3:J3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SheetLayoutView="100" workbookViewId="0" topLeftCell="A1">
      <selection activeCell="B5" sqref="B5"/>
    </sheetView>
  </sheetViews>
  <sheetFormatPr defaultColWidth="9.140625" defaultRowHeight="15"/>
  <cols>
    <col min="1" max="1" width="7.28125" style="0" customWidth="1"/>
    <col min="2" max="2" width="24.421875" style="10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20.00390625" style="0" customWidth="1"/>
  </cols>
  <sheetData>
    <row r="1" spans="1:11" ht="61.5" customHeight="1">
      <c r="A1" s="120" t="s">
        <v>344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1.5" customHeight="1">
      <c r="A2" s="32" t="s">
        <v>343</v>
      </c>
      <c r="B2" s="119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1.5">
      <c r="A5" s="25">
        <v>1</v>
      </c>
      <c r="B5" s="15" t="s">
        <v>342</v>
      </c>
      <c r="C5" s="106"/>
      <c r="D5" s="106">
        <v>177.0509</v>
      </c>
      <c r="E5" s="15" t="s">
        <v>341</v>
      </c>
      <c r="F5" s="117">
        <f>SUM(C5,D5)</f>
        <v>177.0509</v>
      </c>
      <c r="G5" s="15"/>
      <c r="H5" s="106"/>
      <c r="I5" s="15" t="s">
        <v>341</v>
      </c>
      <c r="J5" s="106">
        <f>D5</f>
        <v>177.0509</v>
      </c>
      <c r="K5" s="116"/>
    </row>
    <row r="6" spans="1:11" ht="63">
      <c r="A6" s="25">
        <v>2</v>
      </c>
      <c r="B6" s="111" t="s">
        <v>340</v>
      </c>
      <c r="C6" s="106"/>
      <c r="D6" s="118">
        <v>470.6787</v>
      </c>
      <c r="E6" s="15" t="s">
        <v>331</v>
      </c>
      <c r="F6" s="117">
        <f>SUM(C6,D6)</f>
        <v>470.6787</v>
      </c>
      <c r="G6" s="15"/>
      <c r="H6" s="106"/>
      <c r="I6" s="15" t="s">
        <v>319</v>
      </c>
      <c r="J6" s="106">
        <f>D6</f>
        <v>470.6787</v>
      </c>
      <c r="K6" s="116"/>
    </row>
    <row r="7" spans="1:11" ht="31.5">
      <c r="A7" s="25">
        <v>3</v>
      </c>
      <c r="B7" s="111" t="s">
        <v>339</v>
      </c>
      <c r="C7" s="106"/>
      <c r="D7" s="118">
        <v>19.8213</v>
      </c>
      <c r="E7" s="15" t="s">
        <v>319</v>
      </c>
      <c r="F7" s="117">
        <f>SUM(C7,D7)</f>
        <v>19.8213</v>
      </c>
      <c r="G7" s="15"/>
      <c r="H7" s="106"/>
      <c r="I7" s="15" t="s">
        <v>319</v>
      </c>
      <c r="J7" s="106">
        <f>D7</f>
        <v>19.8213</v>
      </c>
      <c r="K7" s="116"/>
    </row>
    <row r="8" spans="1:11" ht="63">
      <c r="A8" s="25">
        <v>4</v>
      </c>
      <c r="B8" s="111" t="s">
        <v>338</v>
      </c>
      <c r="C8" s="106"/>
      <c r="D8" s="118">
        <v>10.332</v>
      </c>
      <c r="E8" s="15" t="s">
        <v>319</v>
      </c>
      <c r="F8" s="117">
        <f>SUM(C8,D8)</f>
        <v>10.332</v>
      </c>
      <c r="G8" s="15"/>
      <c r="H8" s="106"/>
      <c r="I8" s="15" t="s">
        <v>319</v>
      </c>
      <c r="J8" s="106">
        <f>D8</f>
        <v>10.332</v>
      </c>
      <c r="K8" s="116"/>
    </row>
    <row r="9" spans="1:11" ht="31.5">
      <c r="A9" s="25">
        <v>5</v>
      </c>
      <c r="B9" s="111" t="s">
        <v>330</v>
      </c>
      <c r="C9" s="106"/>
      <c r="D9" s="118">
        <v>21.4723</v>
      </c>
      <c r="E9" s="15" t="s">
        <v>319</v>
      </c>
      <c r="F9" s="117">
        <f>SUM(C9,D9)</f>
        <v>21.4723</v>
      </c>
      <c r="G9" s="15"/>
      <c r="H9" s="106"/>
      <c r="I9" s="15" t="s">
        <v>319</v>
      </c>
      <c r="J9" s="106">
        <f>D9</f>
        <v>21.4723</v>
      </c>
      <c r="K9" s="116"/>
    </row>
    <row r="10" spans="1:11" ht="63">
      <c r="A10" s="25">
        <v>6</v>
      </c>
      <c r="B10" s="111" t="s">
        <v>337</v>
      </c>
      <c r="C10" s="106"/>
      <c r="D10" s="118">
        <v>75.007</v>
      </c>
      <c r="E10" s="15" t="s">
        <v>336</v>
      </c>
      <c r="F10" s="117">
        <f>SUM(C10,D10)</f>
        <v>75.007</v>
      </c>
      <c r="G10" s="25"/>
      <c r="H10" s="106"/>
      <c r="I10" s="15" t="s">
        <v>319</v>
      </c>
      <c r="J10" s="106">
        <f>D10</f>
        <v>75.007</v>
      </c>
      <c r="K10" s="116"/>
    </row>
    <row r="11" spans="1:11" ht="42" customHeight="1">
      <c r="A11" s="25">
        <v>7</v>
      </c>
      <c r="B11" s="111" t="s">
        <v>335</v>
      </c>
      <c r="C11" s="106"/>
      <c r="D11" s="118">
        <v>141.1734</v>
      </c>
      <c r="E11" s="15" t="s">
        <v>319</v>
      </c>
      <c r="F11" s="117">
        <f>SUM(C11,D11)</f>
        <v>141.1734</v>
      </c>
      <c r="G11" s="25"/>
      <c r="H11" s="106"/>
      <c r="I11" s="15" t="s">
        <v>319</v>
      </c>
      <c r="J11" s="106">
        <f>D11</f>
        <v>141.1734</v>
      </c>
      <c r="K11" s="116"/>
    </row>
    <row r="12" spans="1:11" ht="63">
      <c r="A12" s="25">
        <v>8</v>
      </c>
      <c r="B12" s="111" t="s">
        <v>329</v>
      </c>
      <c r="C12" s="106"/>
      <c r="D12" s="118">
        <v>10.7</v>
      </c>
      <c r="E12" s="15" t="s">
        <v>331</v>
      </c>
      <c r="F12" s="117">
        <f>SUM(C12,D12)</f>
        <v>10.7</v>
      </c>
      <c r="G12" s="15"/>
      <c r="H12" s="106"/>
      <c r="I12" s="15" t="s">
        <v>319</v>
      </c>
      <c r="J12" s="106">
        <f>D12</f>
        <v>10.7</v>
      </c>
      <c r="K12" s="116"/>
    </row>
    <row r="13" spans="1:11" ht="60" customHeight="1">
      <c r="A13" s="25">
        <v>9</v>
      </c>
      <c r="B13" s="111" t="s">
        <v>334</v>
      </c>
      <c r="C13" s="106"/>
      <c r="D13" s="118">
        <v>53.5</v>
      </c>
      <c r="E13" s="15" t="s">
        <v>319</v>
      </c>
      <c r="F13" s="117">
        <f>SUM(C13,D13)</f>
        <v>53.5</v>
      </c>
      <c r="G13" s="15"/>
      <c r="H13" s="106"/>
      <c r="I13" s="15" t="s">
        <v>319</v>
      </c>
      <c r="J13" s="106">
        <f>D13</f>
        <v>53.5</v>
      </c>
      <c r="K13" s="116"/>
    </row>
    <row r="14" spans="1:11" ht="15.75">
      <c r="A14" s="25">
        <v>10</v>
      </c>
      <c r="B14" s="111" t="s">
        <v>333</v>
      </c>
      <c r="C14" s="106"/>
      <c r="D14" s="118">
        <v>2.7435</v>
      </c>
      <c r="E14" s="15" t="s">
        <v>319</v>
      </c>
      <c r="F14" s="117">
        <f>SUM(C14,D14)</f>
        <v>2.7435</v>
      </c>
      <c r="G14" s="15"/>
      <c r="H14" s="106"/>
      <c r="I14" s="15" t="s">
        <v>319</v>
      </c>
      <c r="J14" s="106">
        <f>D14</f>
        <v>2.7435</v>
      </c>
      <c r="K14" s="116"/>
    </row>
    <row r="15" spans="1:11" ht="31.5">
      <c r="A15" s="25">
        <v>11</v>
      </c>
      <c r="B15" s="111" t="s">
        <v>332</v>
      </c>
      <c r="C15" s="106"/>
      <c r="D15" s="106">
        <v>224.2805</v>
      </c>
      <c r="E15" s="15" t="s">
        <v>319</v>
      </c>
      <c r="F15" s="117">
        <f>SUM(C15,D15)</f>
        <v>224.2805</v>
      </c>
      <c r="G15" s="15"/>
      <c r="H15" s="106"/>
      <c r="I15" s="15" t="s">
        <v>319</v>
      </c>
      <c r="J15" s="106">
        <f>D15</f>
        <v>224.2805</v>
      </c>
      <c r="K15" s="116"/>
    </row>
    <row r="16" spans="1:11" ht="51.75" customHeight="1">
      <c r="A16" s="25">
        <v>12</v>
      </c>
      <c r="B16" s="111" t="s">
        <v>322</v>
      </c>
      <c r="C16" s="106"/>
      <c r="D16" s="106">
        <v>165.24</v>
      </c>
      <c r="E16" s="15" t="s">
        <v>331</v>
      </c>
      <c r="F16" s="117">
        <f>SUM(C16,D16)</f>
        <v>165.24</v>
      </c>
      <c r="G16" s="15"/>
      <c r="H16" s="106"/>
      <c r="I16" s="15" t="s">
        <v>319</v>
      </c>
      <c r="J16" s="106">
        <f>D16</f>
        <v>165.24</v>
      </c>
      <c r="K16" s="116"/>
    </row>
    <row r="17" spans="1:11" ht="39" customHeight="1">
      <c r="A17" s="25">
        <v>13</v>
      </c>
      <c r="B17" s="111" t="s">
        <v>330</v>
      </c>
      <c r="C17" s="106"/>
      <c r="D17" s="106">
        <v>32.11</v>
      </c>
      <c r="E17" s="15" t="s">
        <v>242</v>
      </c>
      <c r="F17" s="117">
        <f>SUM(C17,D17)</f>
        <v>32.11</v>
      </c>
      <c r="G17" s="15"/>
      <c r="H17" s="106"/>
      <c r="I17" s="15" t="s">
        <v>319</v>
      </c>
      <c r="J17" s="106">
        <f>D17</f>
        <v>32.11</v>
      </c>
      <c r="K17" s="116"/>
    </row>
    <row r="18" spans="1:11" ht="34.5" customHeight="1">
      <c r="A18" s="25">
        <v>14</v>
      </c>
      <c r="B18" s="111" t="s">
        <v>329</v>
      </c>
      <c r="C18" s="106"/>
      <c r="D18" s="106">
        <v>192</v>
      </c>
      <c r="E18" s="107" t="s">
        <v>202</v>
      </c>
      <c r="F18" s="117">
        <f>SUM(C18,D18)</f>
        <v>192</v>
      </c>
      <c r="G18" s="15"/>
      <c r="H18" s="106"/>
      <c r="I18" s="15" t="s">
        <v>319</v>
      </c>
      <c r="J18" s="106">
        <f>D18</f>
        <v>192</v>
      </c>
      <c r="K18" s="116"/>
    </row>
    <row r="19" spans="1:11" ht="60.75" customHeight="1">
      <c r="A19" s="25">
        <v>15</v>
      </c>
      <c r="B19" s="111" t="s">
        <v>328</v>
      </c>
      <c r="C19" s="106"/>
      <c r="D19" s="106">
        <v>570</v>
      </c>
      <c r="E19" s="15" t="s">
        <v>327</v>
      </c>
      <c r="F19" s="117">
        <f>SUM(C19,D19)</f>
        <v>570</v>
      </c>
      <c r="G19" s="15"/>
      <c r="H19" s="106"/>
      <c r="I19" s="15" t="s">
        <v>319</v>
      </c>
      <c r="J19" s="106">
        <f>D19</f>
        <v>570</v>
      </c>
      <c r="K19" s="116"/>
    </row>
    <row r="20" spans="1:11" ht="60.75" customHeight="1">
      <c r="A20" s="25">
        <v>16</v>
      </c>
      <c r="B20" s="111" t="s">
        <v>326</v>
      </c>
      <c r="C20" s="106"/>
      <c r="D20" s="106">
        <v>96.7604</v>
      </c>
      <c r="E20" s="15" t="s">
        <v>202</v>
      </c>
      <c r="F20" s="117">
        <f>SUM(C20,D20)</f>
        <v>96.7604</v>
      </c>
      <c r="G20" s="15"/>
      <c r="H20" s="106"/>
      <c r="I20" s="15" t="s">
        <v>319</v>
      </c>
      <c r="J20" s="106">
        <f>D20</f>
        <v>96.7604</v>
      </c>
      <c r="K20" s="116"/>
    </row>
    <row r="21" spans="1:11" ht="31.5">
      <c r="A21" s="25">
        <v>17</v>
      </c>
      <c r="B21" s="111" t="s">
        <v>325</v>
      </c>
      <c r="C21" s="106"/>
      <c r="D21" s="106">
        <v>17.5</v>
      </c>
      <c r="E21" s="15" t="s">
        <v>324</v>
      </c>
      <c r="F21" s="117">
        <f>SUM(C21,D21)</f>
        <v>17.5</v>
      </c>
      <c r="G21" s="15"/>
      <c r="H21" s="106"/>
      <c r="I21" s="15" t="s">
        <v>319</v>
      </c>
      <c r="J21" s="106">
        <f>D21</f>
        <v>17.5</v>
      </c>
      <c r="K21" s="116"/>
    </row>
    <row r="22" spans="1:11" ht="63">
      <c r="A22" s="25">
        <v>18</v>
      </c>
      <c r="B22" s="111" t="s">
        <v>323</v>
      </c>
      <c r="C22" s="106"/>
      <c r="D22" s="106">
        <v>324.9</v>
      </c>
      <c r="E22" s="15" t="s">
        <v>242</v>
      </c>
      <c r="F22" s="117">
        <f>SUM(C22,D22)</f>
        <v>324.9</v>
      </c>
      <c r="G22" s="15"/>
      <c r="H22" s="106"/>
      <c r="I22" s="15" t="s">
        <v>319</v>
      </c>
      <c r="J22" s="106">
        <f>D22</f>
        <v>324.9</v>
      </c>
      <c r="K22" s="116"/>
    </row>
    <row r="23" spans="1:11" ht="47.25">
      <c r="A23" s="25">
        <v>19</v>
      </c>
      <c r="B23" s="111" t="s">
        <v>322</v>
      </c>
      <c r="C23" s="114"/>
      <c r="D23" s="87">
        <v>80</v>
      </c>
      <c r="E23" s="15" t="s">
        <v>202</v>
      </c>
      <c r="F23" s="108">
        <f>SUM(C23,D23)</f>
        <v>80</v>
      </c>
      <c r="G23" s="115"/>
      <c r="H23" s="114"/>
      <c r="I23" s="113" t="s">
        <v>319</v>
      </c>
      <c r="J23" s="106">
        <f>D23</f>
        <v>80</v>
      </c>
      <c r="K23" s="112"/>
    </row>
    <row r="24" spans="1:11" ht="31.5">
      <c r="A24" s="25">
        <v>20</v>
      </c>
      <c r="B24" s="111" t="s">
        <v>321</v>
      </c>
      <c r="C24" s="105"/>
      <c r="D24" s="110">
        <v>95.6975</v>
      </c>
      <c r="E24" s="15" t="s">
        <v>320</v>
      </c>
      <c r="F24" s="108">
        <f>SUM(C24,D24)</f>
        <v>95.6975</v>
      </c>
      <c r="G24" s="105"/>
      <c r="H24" s="105"/>
      <c r="I24" s="15" t="s">
        <v>319</v>
      </c>
      <c r="J24" s="106">
        <f>D24</f>
        <v>95.6975</v>
      </c>
      <c r="K24" s="105"/>
    </row>
    <row r="25" spans="1:11" ht="15.75">
      <c r="A25" s="25">
        <v>21</v>
      </c>
      <c r="B25" s="2" t="s">
        <v>13</v>
      </c>
      <c r="C25" s="105">
        <v>88.6946</v>
      </c>
      <c r="D25" s="109"/>
      <c r="E25" s="107"/>
      <c r="F25" s="108">
        <f>C25</f>
        <v>88.6946</v>
      </c>
      <c r="G25" s="105">
        <v>2210</v>
      </c>
      <c r="H25" s="105">
        <v>80.2507</v>
      </c>
      <c r="I25" s="107"/>
      <c r="J25" s="106">
        <f>D25</f>
        <v>0</v>
      </c>
      <c r="K25" s="105"/>
    </row>
    <row r="26" spans="1:11" ht="24" customHeight="1">
      <c r="A26" s="105"/>
      <c r="B26" s="18" t="s">
        <v>9</v>
      </c>
      <c r="C26" s="103">
        <f>SUM(C25:C25)</f>
        <v>88.6946</v>
      </c>
      <c r="D26" s="102">
        <f>SUM(D5:D25)</f>
        <v>2780.9675</v>
      </c>
      <c r="E26" s="101"/>
      <c r="F26" s="104">
        <f>SUM(F5:F25)</f>
        <v>2869.6621</v>
      </c>
      <c r="G26" s="101"/>
      <c r="H26" s="103">
        <f>SUM(H25:H25)</f>
        <v>80.2507</v>
      </c>
      <c r="I26" s="101"/>
      <c r="J26" s="102">
        <f>SUM(J5:J25)</f>
        <v>2780.9675</v>
      </c>
      <c r="K26" s="101">
        <f>C26-H26</f>
        <v>8.4439</v>
      </c>
    </row>
    <row r="30" spans="2:8" ht="15.75">
      <c r="B30" s="13" t="s">
        <v>4</v>
      </c>
      <c r="F30" s="10"/>
      <c r="G30" s="36" t="s">
        <v>318</v>
      </c>
      <c r="H30" s="37"/>
    </row>
    <row r="31" spans="2:8" ht="15">
      <c r="B31" s="13"/>
      <c r="F31" s="11" t="s">
        <v>6</v>
      </c>
      <c r="G31" s="12"/>
      <c r="H31" s="12"/>
    </row>
    <row r="32" spans="2:8" ht="15.75">
      <c r="B32" s="13" t="s">
        <v>5</v>
      </c>
      <c r="F32" s="10"/>
      <c r="G32" s="36" t="s">
        <v>317</v>
      </c>
      <c r="H32" s="37"/>
    </row>
    <row r="33" spans="2:8" ht="15">
      <c r="B33"/>
      <c r="F33" s="11" t="s">
        <v>6</v>
      </c>
      <c r="G33" s="12"/>
      <c r="H33" s="12"/>
    </row>
  </sheetData>
  <sheetProtection/>
  <mergeCells count="10">
    <mergeCell ref="A2:K2"/>
    <mergeCell ref="C3:E3"/>
    <mergeCell ref="G3:J3"/>
    <mergeCell ref="A1:K1"/>
    <mergeCell ref="G30:H30"/>
    <mergeCell ref="G32:H32"/>
    <mergeCell ref="A3:A4"/>
    <mergeCell ref="B3:B4"/>
    <mergeCell ref="F3:F4"/>
    <mergeCell ref="K3:K4"/>
  </mergeCells>
  <printOptions/>
  <pageMargins left="0.25" right="0.25" top="0.75" bottom="0.75" header="0.2986111111111111" footer="0.2986111111111111"/>
  <pageSetup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2" max="2" width="35.421875" style="0" customWidth="1"/>
    <col min="3" max="3" width="10.00390625" style="0" customWidth="1"/>
    <col min="4" max="4" width="8.8515625" style="0" customWidth="1"/>
    <col min="5" max="5" width="22.7109375" style="0" customWidth="1"/>
    <col min="6" max="6" width="11.421875" style="0" customWidth="1"/>
    <col min="7" max="7" width="14.57421875" style="0" customWidth="1"/>
    <col min="8" max="8" width="13.00390625" style="0" customWidth="1"/>
    <col min="9" max="9" width="24.57421875" style="0" customWidth="1"/>
    <col min="10" max="10" width="13.8515625" style="0" customWidth="1"/>
    <col min="11" max="11" width="15.421875" style="0" customWidth="1"/>
  </cols>
  <sheetData>
    <row r="1" spans="1:11" ht="27.75" customHeight="1">
      <c r="A1" s="141" t="s">
        <v>378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30" customHeight="1">
      <c r="A2" s="140" t="s">
        <v>377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5.5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3.7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15">
      <c r="A5" s="6">
        <v>1</v>
      </c>
      <c r="B5" s="136" t="s">
        <v>376</v>
      </c>
      <c r="C5" s="128">
        <v>2000</v>
      </c>
      <c r="D5" s="135"/>
      <c r="E5" s="133"/>
      <c r="F5" s="131">
        <f>SUM(C5,D5)</f>
        <v>2000</v>
      </c>
      <c r="G5" s="137"/>
      <c r="H5" s="135">
        <v>998.375</v>
      </c>
      <c r="I5" s="133" t="s">
        <v>96</v>
      </c>
      <c r="J5" s="135"/>
      <c r="K5" s="128"/>
    </row>
    <row r="6" spans="1:11" ht="15">
      <c r="A6" s="6"/>
      <c r="B6" s="136" t="s">
        <v>375</v>
      </c>
      <c r="C6" s="128">
        <v>1500</v>
      </c>
      <c r="D6" s="135"/>
      <c r="E6" s="133"/>
      <c r="F6" s="131">
        <f>SUM(C6,D6)</f>
        <v>1500</v>
      </c>
      <c r="G6" s="137"/>
      <c r="H6" s="135">
        <v>234.14</v>
      </c>
      <c r="I6" s="133" t="s">
        <v>12</v>
      </c>
      <c r="J6" s="135"/>
      <c r="K6" s="128"/>
    </row>
    <row r="7" spans="1:11" ht="26.25">
      <c r="A7" s="6"/>
      <c r="B7" s="136" t="s">
        <v>13</v>
      </c>
      <c r="C7" s="128">
        <v>297.76</v>
      </c>
      <c r="D7" s="135">
        <v>244.775</v>
      </c>
      <c r="E7" s="133" t="s">
        <v>353</v>
      </c>
      <c r="F7" s="131">
        <f>SUM(C7,D7)</f>
        <v>542.535</v>
      </c>
      <c r="G7" s="137"/>
      <c r="H7" s="135"/>
      <c r="I7" s="133" t="s">
        <v>353</v>
      </c>
      <c r="J7" s="135">
        <v>244.775</v>
      </c>
      <c r="K7" s="128"/>
    </row>
    <row r="8" spans="1:11" ht="15">
      <c r="A8" s="6"/>
      <c r="B8" s="136" t="s">
        <v>13</v>
      </c>
      <c r="C8" s="135"/>
      <c r="D8" s="135">
        <v>146.275</v>
      </c>
      <c r="E8" s="133" t="s">
        <v>374</v>
      </c>
      <c r="F8" s="131">
        <f>SUM(C8,D8)</f>
        <v>146.275</v>
      </c>
      <c r="G8" s="137"/>
      <c r="H8" s="135"/>
      <c r="I8" s="133" t="s">
        <v>374</v>
      </c>
      <c r="J8" s="135">
        <v>146.275</v>
      </c>
      <c r="K8" s="128"/>
    </row>
    <row r="9" spans="1:11" ht="26.25">
      <c r="A9" s="6"/>
      <c r="B9" s="136" t="s">
        <v>13</v>
      </c>
      <c r="C9" s="135"/>
      <c r="D9" s="135">
        <v>1599.16</v>
      </c>
      <c r="E9" s="133" t="s">
        <v>373</v>
      </c>
      <c r="F9" s="131">
        <f>SUM(C9,D9)</f>
        <v>1599.16</v>
      </c>
      <c r="G9" s="137"/>
      <c r="H9" s="135"/>
      <c r="I9" s="133" t="s">
        <v>373</v>
      </c>
      <c r="J9" s="135">
        <v>1599.16</v>
      </c>
      <c r="K9" s="128"/>
    </row>
    <row r="10" spans="1:11" ht="30" customHeight="1">
      <c r="A10" s="6">
        <v>2</v>
      </c>
      <c r="B10" s="138" t="s">
        <v>372</v>
      </c>
      <c r="C10" s="135"/>
      <c r="D10" s="6">
        <v>63.998</v>
      </c>
      <c r="E10" s="6" t="s">
        <v>371</v>
      </c>
      <c r="F10" s="131">
        <f>SUM(C10,D10)</f>
        <v>63.998</v>
      </c>
      <c r="G10" s="137"/>
      <c r="H10" s="135"/>
      <c r="I10" s="6" t="s">
        <v>371</v>
      </c>
      <c r="J10" s="6">
        <v>63.998</v>
      </c>
      <c r="K10" s="128"/>
    </row>
    <row r="11" spans="1:11" ht="27.75" customHeight="1">
      <c r="A11" s="6">
        <v>3</v>
      </c>
      <c r="B11" s="138" t="s">
        <v>370</v>
      </c>
      <c r="C11" s="135"/>
      <c r="D11" s="6">
        <v>6</v>
      </c>
      <c r="E11" s="6" t="s">
        <v>359</v>
      </c>
      <c r="F11" s="131">
        <f>SUM(C11,D11)</f>
        <v>6</v>
      </c>
      <c r="G11" s="137"/>
      <c r="H11" s="135"/>
      <c r="I11" s="6" t="s">
        <v>359</v>
      </c>
      <c r="J11" s="6">
        <v>6</v>
      </c>
      <c r="K11" s="128"/>
    </row>
    <row r="12" spans="1:11" ht="26.25">
      <c r="A12" s="6">
        <v>4</v>
      </c>
      <c r="B12" s="138" t="s">
        <v>263</v>
      </c>
      <c r="C12" s="135"/>
      <c r="D12" s="6">
        <v>1257.14</v>
      </c>
      <c r="E12" s="133" t="s">
        <v>353</v>
      </c>
      <c r="F12" s="131">
        <f>SUM(C12,D12)</f>
        <v>1257.14</v>
      </c>
      <c r="G12" s="137"/>
      <c r="H12" s="135"/>
      <c r="I12" s="133" t="s">
        <v>353</v>
      </c>
      <c r="J12" s="6">
        <v>1257.14</v>
      </c>
      <c r="K12" s="128"/>
    </row>
    <row r="13" spans="1:11" ht="15">
      <c r="A13" s="6">
        <v>5</v>
      </c>
      <c r="B13" s="138" t="s">
        <v>369</v>
      </c>
      <c r="C13" s="135"/>
      <c r="D13" s="6">
        <v>348.75</v>
      </c>
      <c r="E13" s="6" t="s">
        <v>12</v>
      </c>
      <c r="F13" s="131">
        <f>SUM(C13,D13)</f>
        <v>348.75</v>
      </c>
      <c r="G13" s="137"/>
      <c r="H13" s="135"/>
      <c r="I13" s="6" t="s">
        <v>12</v>
      </c>
      <c r="J13" s="6">
        <v>348.75</v>
      </c>
      <c r="K13" s="128"/>
    </row>
    <row r="14" spans="1:11" ht="25.5">
      <c r="A14" s="6">
        <v>6</v>
      </c>
      <c r="B14" s="136" t="s">
        <v>368</v>
      </c>
      <c r="C14" s="135"/>
      <c r="D14" s="135">
        <v>23.05</v>
      </c>
      <c r="E14" s="6" t="s">
        <v>133</v>
      </c>
      <c r="F14" s="131">
        <f>SUM(C14,D14)</f>
        <v>23.05</v>
      </c>
      <c r="G14" s="8"/>
      <c r="H14" s="135"/>
      <c r="I14" s="6" t="s">
        <v>133</v>
      </c>
      <c r="J14" s="135">
        <v>23.05</v>
      </c>
      <c r="K14" s="128"/>
    </row>
    <row r="15" spans="1:11" ht="25.5">
      <c r="A15" s="6">
        <v>7</v>
      </c>
      <c r="B15" s="136" t="s">
        <v>367</v>
      </c>
      <c r="C15" s="135"/>
      <c r="D15" s="135">
        <v>11.11302</v>
      </c>
      <c r="E15" s="6" t="s">
        <v>133</v>
      </c>
      <c r="F15" s="131">
        <f>SUM(C15,D15)</f>
        <v>11.11302</v>
      </c>
      <c r="G15" s="8"/>
      <c r="H15" s="135"/>
      <c r="I15" s="6" t="s">
        <v>133</v>
      </c>
      <c r="J15" s="135">
        <v>11.11302</v>
      </c>
      <c r="K15" s="128"/>
    </row>
    <row r="16" spans="1:11" ht="25.5">
      <c r="A16" s="6">
        <v>8</v>
      </c>
      <c r="B16" s="136" t="s">
        <v>366</v>
      </c>
      <c r="C16" s="135"/>
      <c r="D16" s="135">
        <v>27.353</v>
      </c>
      <c r="E16" s="6" t="s">
        <v>133</v>
      </c>
      <c r="F16" s="131">
        <f>SUM(C16,D16)</f>
        <v>27.353</v>
      </c>
      <c r="G16" s="8"/>
      <c r="H16" s="135"/>
      <c r="I16" s="6" t="s">
        <v>133</v>
      </c>
      <c r="J16" s="135">
        <v>27.353</v>
      </c>
      <c r="K16" s="128"/>
    </row>
    <row r="17" spans="1:11" ht="30">
      <c r="A17" s="132"/>
      <c r="B17" s="134" t="s">
        <v>365</v>
      </c>
      <c r="C17" s="129"/>
      <c r="D17" s="129">
        <v>67.37</v>
      </c>
      <c r="E17" s="133" t="s">
        <v>353</v>
      </c>
      <c r="F17" s="131">
        <f>SUM(C17,D17)</f>
        <v>67.37</v>
      </c>
      <c r="G17" s="127"/>
      <c r="H17" s="129"/>
      <c r="I17" s="133" t="s">
        <v>353</v>
      </c>
      <c r="J17" s="129">
        <v>67.37</v>
      </c>
      <c r="K17" s="128"/>
    </row>
    <row r="18" spans="1:11" ht="15">
      <c r="A18" s="132"/>
      <c r="B18" s="134" t="s">
        <v>364</v>
      </c>
      <c r="C18" s="129"/>
      <c r="D18" s="129">
        <v>69.998</v>
      </c>
      <c r="E18" s="133" t="s">
        <v>96</v>
      </c>
      <c r="F18" s="131">
        <f>SUM(C18,D18)</f>
        <v>69.998</v>
      </c>
      <c r="G18" s="127"/>
      <c r="H18" s="129"/>
      <c r="I18" s="133" t="s">
        <v>96</v>
      </c>
      <c r="J18" s="129">
        <v>69.998</v>
      </c>
      <c r="K18" s="128"/>
    </row>
    <row r="19" spans="1:11" ht="15">
      <c r="A19" s="132"/>
      <c r="B19" s="134" t="s">
        <v>363</v>
      </c>
      <c r="C19" s="129"/>
      <c r="D19" s="129">
        <v>143</v>
      </c>
      <c r="E19" s="133" t="s">
        <v>361</v>
      </c>
      <c r="F19" s="131">
        <f>SUM(C19,D19)</f>
        <v>143</v>
      </c>
      <c r="G19" s="127"/>
      <c r="H19" s="129"/>
      <c r="I19" s="133" t="s">
        <v>361</v>
      </c>
      <c r="J19" s="129">
        <v>143</v>
      </c>
      <c r="K19" s="128"/>
    </row>
    <row r="20" spans="1:11" ht="15">
      <c r="A20" s="132"/>
      <c r="B20" s="134" t="s">
        <v>362</v>
      </c>
      <c r="C20" s="129"/>
      <c r="D20" s="129">
        <v>16</v>
      </c>
      <c r="E20" s="133" t="s">
        <v>361</v>
      </c>
      <c r="F20" s="131">
        <f>SUM(C20,D20)</f>
        <v>16</v>
      </c>
      <c r="G20" s="127"/>
      <c r="H20" s="129"/>
      <c r="I20" s="133" t="s">
        <v>361</v>
      </c>
      <c r="J20" s="129">
        <v>16</v>
      </c>
      <c r="K20" s="128"/>
    </row>
    <row r="21" spans="1:11" ht="15">
      <c r="A21" s="132"/>
      <c r="B21" s="134" t="s">
        <v>360</v>
      </c>
      <c r="C21" s="129"/>
      <c r="D21" s="129">
        <v>1</v>
      </c>
      <c r="E21" s="6" t="s">
        <v>359</v>
      </c>
      <c r="F21" s="131">
        <f>SUM(C21,D21)</f>
        <v>1</v>
      </c>
      <c r="G21" s="127"/>
      <c r="H21" s="129"/>
      <c r="I21" s="6" t="s">
        <v>359</v>
      </c>
      <c r="J21" s="129">
        <v>1</v>
      </c>
      <c r="K21" s="128"/>
    </row>
    <row r="22" spans="1:11" ht="15">
      <c r="A22" s="132"/>
      <c r="B22" s="134" t="s">
        <v>358</v>
      </c>
      <c r="C22" s="129"/>
      <c r="D22" s="129">
        <v>226.26</v>
      </c>
      <c r="E22" s="133" t="s">
        <v>96</v>
      </c>
      <c r="F22" s="131">
        <f>SUM(C22,D22)</f>
        <v>226.26</v>
      </c>
      <c r="G22" s="127"/>
      <c r="H22" s="129"/>
      <c r="I22" s="133" t="s">
        <v>96</v>
      </c>
      <c r="J22" s="129">
        <v>226.26</v>
      </c>
      <c r="K22" s="128"/>
    </row>
    <row r="23" spans="1:11" ht="25.5">
      <c r="A23" s="132"/>
      <c r="B23" s="134" t="s">
        <v>357</v>
      </c>
      <c r="C23" s="129"/>
      <c r="D23" s="129">
        <v>720.575</v>
      </c>
      <c r="E23" s="6" t="s">
        <v>133</v>
      </c>
      <c r="F23" s="131">
        <f>SUM(C23,D23)</f>
        <v>720.575</v>
      </c>
      <c r="G23" s="127"/>
      <c r="H23" s="129"/>
      <c r="I23" s="6" t="s">
        <v>133</v>
      </c>
      <c r="J23" s="129">
        <v>720.575</v>
      </c>
      <c r="K23" s="128"/>
    </row>
    <row r="24" spans="1:11" ht="15">
      <c r="A24" s="132"/>
      <c r="B24" s="134" t="s">
        <v>244</v>
      </c>
      <c r="C24" s="129"/>
      <c r="D24" s="129">
        <v>17.87</v>
      </c>
      <c r="E24" s="133" t="s">
        <v>356</v>
      </c>
      <c r="F24" s="131">
        <f>SUM(C24,D24)</f>
        <v>17.87</v>
      </c>
      <c r="G24" s="127"/>
      <c r="H24" s="129"/>
      <c r="I24" s="133" t="s">
        <v>356</v>
      </c>
      <c r="J24" s="129">
        <v>17.87</v>
      </c>
      <c r="K24" s="128"/>
    </row>
    <row r="25" spans="1:11" ht="30">
      <c r="A25" s="132"/>
      <c r="B25" s="134" t="s">
        <v>355</v>
      </c>
      <c r="C25" s="129"/>
      <c r="D25" s="129">
        <v>2.93</v>
      </c>
      <c r="E25" s="6" t="s">
        <v>133</v>
      </c>
      <c r="F25" s="131">
        <f>SUM(C25,D25)</f>
        <v>2.93</v>
      </c>
      <c r="G25" s="127"/>
      <c r="H25" s="129"/>
      <c r="I25" s="6" t="s">
        <v>133</v>
      </c>
      <c r="J25" s="129">
        <v>2.93</v>
      </c>
      <c r="K25" s="128"/>
    </row>
    <row r="26" spans="1:11" ht="30">
      <c r="A26" s="132"/>
      <c r="B26" s="134" t="s">
        <v>354</v>
      </c>
      <c r="C26" s="129"/>
      <c r="D26" s="129">
        <v>28.675</v>
      </c>
      <c r="E26" s="133" t="s">
        <v>353</v>
      </c>
      <c r="F26" s="131">
        <f>SUM(C26,D26)</f>
        <v>28.675</v>
      </c>
      <c r="G26" s="127"/>
      <c r="H26" s="129"/>
      <c r="I26" s="133" t="s">
        <v>353</v>
      </c>
      <c r="J26" s="129">
        <v>28.675</v>
      </c>
      <c r="K26" s="128"/>
    </row>
    <row r="27" spans="1:11" ht="15">
      <c r="A27" s="132"/>
      <c r="B27" s="134" t="s">
        <v>231</v>
      </c>
      <c r="C27" s="129"/>
      <c r="D27" s="129">
        <v>1.2</v>
      </c>
      <c r="E27" s="6" t="s">
        <v>12</v>
      </c>
      <c r="F27" s="131">
        <f>SUM(C27,D27)</f>
        <v>1.2</v>
      </c>
      <c r="G27" s="127"/>
      <c r="H27" s="129"/>
      <c r="I27" s="6" t="s">
        <v>12</v>
      </c>
      <c r="J27" s="129">
        <v>1.2</v>
      </c>
      <c r="K27" s="128"/>
    </row>
    <row r="28" spans="1:11" ht="30">
      <c r="A28" s="132"/>
      <c r="B28" s="134" t="s">
        <v>352</v>
      </c>
      <c r="C28" s="129"/>
      <c r="D28" s="129">
        <v>8.89</v>
      </c>
      <c r="E28" s="6" t="s">
        <v>12</v>
      </c>
      <c r="F28" s="131">
        <f>SUM(C28,D28)</f>
        <v>8.89</v>
      </c>
      <c r="G28" s="127"/>
      <c r="H28" s="129"/>
      <c r="I28" s="6" t="s">
        <v>12</v>
      </c>
      <c r="J28" s="129">
        <v>8.89</v>
      </c>
      <c r="K28" s="128"/>
    </row>
    <row r="29" spans="1:11" ht="15">
      <c r="A29" s="132"/>
      <c r="B29" s="134" t="s">
        <v>351</v>
      </c>
      <c r="C29" s="129"/>
      <c r="D29" s="129">
        <v>41.61</v>
      </c>
      <c r="E29" s="6" t="s">
        <v>12</v>
      </c>
      <c r="F29" s="131">
        <f>SUM(C29,D29)</f>
        <v>41.61</v>
      </c>
      <c r="G29" s="127"/>
      <c r="H29" s="129"/>
      <c r="I29" s="6" t="s">
        <v>12</v>
      </c>
      <c r="J29" s="129">
        <v>41.61</v>
      </c>
      <c r="K29" s="128"/>
    </row>
    <row r="30" spans="1:11" ht="15">
      <c r="A30" s="132"/>
      <c r="B30" s="134" t="s">
        <v>350</v>
      </c>
      <c r="C30" s="129"/>
      <c r="D30" s="129">
        <v>3.48</v>
      </c>
      <c r="E30" s="6" t="s">
        <v>12</v>
      </c>
      <c r="F30" s="131">
        <f>SUM(C30,D30)</f>
        <v>3.48</v>
      </c>
      <c r="G30" s="127"/>
      <c r="H30" s="129"/>
      <c r="I30" s="6" t="s">
        <v>12</v>
      </c>
      <c r="J30" s="129">
        <v>3.48</v>
      </c>
      <c r="K30" s="128"/>
    </row>
    <row r="31" spans="1:11" ht="15">
      <c r="A31" s="132"/>
      <c r="B31" s="134" t="s">
        <v>79</v>
      </c>
      <c r="C31" s="129"/>
      <c r="D31" s="129">
        <v>75.76</v>
      </c>
      <c r="E31" s="6" t="s">
        <v>12</v>
      </c>
      <c r="F31" s="131">
        <f>SUM(C31,D31)</f>
        <v>75.76</v>
      </c>
      <c r="G31" s="127"/>
      <c r="H31" s="129"/>
      <c r="I31" s="6" t="s">
        <v>12</v>
      </c>
      <c r="J31" s="129">
        <v>75.76</v>
      </c>
      <c r="K31" s="128"/>
    </row>
    <row r="32" spans="1:11" ht="15">
      <c r="A32" s="132"/>
      <c r="B32" s="134" t="s">
        <v>349</v>
      </c>
      <c r="C32" s="129"/>
      <c r="D32" s="129">
        <v>14.515</v>
      </c>
      <c r="E32" s="6" t="s">
        <v>12</v>
      </c>
      <c r="F32" s="131">
        <f>SUM(C32,D32)</f>
        <v>14.515</v>
      </c>
      <c r="G32" s="127"/>
      <c r="H32" s="129"/>
      <c r="I32" s="6" t="s">
        <v>12</v>
      </c>
      <c r="J32" s="129">
        <v>14.515</v>
      </c>
      <c r="K32" s="128"/>
    </row>
    <row r="33" spans="1:11" ht="21.75" customHeight="1">
      <c r="A33" s="132"/>
      <c r="B33" s="134" t="s">
        <v>348</v>
      </c>
      <c r="C33" s="129"/>
      <c r="D33" s="129">
        <v>14.02</v>
      </c>
      <c r="E33" s="6" t="s">
        <v>347</v>
      </c>
      <c r="F33" s="131">
        <f>SUM(C33,D33)</f>
        <v>14.02</v>
      </c>
      <c r="G33" s="127"/>
      <c r="H33" s="129"/>
      <c r="I33" s="6" t="s">
        <v>347</v>
      </c>
      <c r="J33" s="129">
        <v>14.02</v>
      </c>
      <c r="K33" s="128"/>
    </row>
    <row r="34" spans="1:11" ht="15">
      <c r="A34" s="132"/>
      <c r="B34" s="134"/>
      <c r="C34" s="129"/>
      <c r="D34" s="129"/>
      <c r="E34" s="133"/>
      <c r="F34" s="131">
        <f>SUM(C34,D34)</f>
        <v>0</v>
      </c>
      <c r="G34" s="127"/>
      <c r="H34" s="129"/>
      <c r="I34" s="133"/>
      <c r="J34" s="129"/>
      <c r="K34" s="128"/>
    </row>
    <row r="35" spans="1:11" ht="15">
      <c r="A35" s="132"/>
      <c r="B35" s="134"/>
      <c r="C35" s="129"/>
      <c r="D35" s="129"/>
      <c r="E35" s="6"/>
      <c r="F35" s="131"/>
      <c r="G35" s="127"/>
      <c r="H35" s="129"/>
      <c r="I35" s="133"/>
      <c r="J35" s="129"/>
      <c r="K35" s="128"/>
    </row>
    <row r="36" spans="1:11" ht="15">
      <c r="A36" s="132"/>
      <c r="B36" s="127"/>
      <c r="C36" s="129"/>
      <c r="D36" s="129"/>
      <c r="E36" s="130"/>
      <c r="F36" s="131">
        <f>SUM(C36,D36)</f>
        <v>0</v>
      </c>
      <c r="G36" s="127"/>
      <c r="H36" s="129"/>
      <c r="I36" s="130"/>
      <c r="J36" s="129"/>
      <c r="K36" s="128"/>
    </row>
    <row r="37" spans="1:11" ht="15">
      <c r="A37" s="127"/>
      <c r="B37" s="126" t="s">
        <v>9</v>
      </c>
      <c r="C37" s="122">
        <f>SUM(C5:C36)</f>
        <v>3797.76</v>
      </c>
      <c r="D37" s="122">
        <f>SUM(D5:D36)</f>
        <v>5180.76702</v>
      </c>
      <c r="E37" s="123"/>
      <c r="F37" s="125">
        <f>SUM(C37,D37)</f>
        <v>8978.527020000001</v>
      </c>
      <c r="G37" s="124"/>
      <c r="H37" s="122">
        <f>SUM(H5:H36)</f>
        <v>1232.5149999999999</v>
      </c>
      <c r="I37" s="123"/>
      <c r="J37" s="122">
        <f>SUM(J5:J36)</f>
        <v>5180.76702</v>
      </c>
      <c r="K37" s="121">
        <f>C37-H37</f>
        <v>2565.2450000000003</v>
      </c>
    </row>
    <row r="39" spans="2:8" ht="15.75">
      <c r="B39" s="13" t="s">
        <v>4</v>
      </c>
      <c r="F39" s="10"/>
      <c r="G39" s="36" t="s">
        <v>346</v>
      </c>
      <c r="H39" s="37"/>
    </row>
    <row r="40" spans="2:8" ht="15">
      <c r="B40" s="13"/>
      <c r="F40" s="11" t="s">
        <v>6</v>
      </c>
      <c r="G40" s="12"/>
      <c r="H40" s="12"/>
    </row>
    <row r="41" spans="2:8" ht="15.75">
      <c r="B41" s="13" t="s">
        <v>5</v>
      </c>
      <c r="F41" s="10"/>
      <c r="G41" s="36" t="s">
        <v>345</v>
      </c>
      <c r="H41" s="37"/>
    </row>
    <row r="42" spans="6:8" ht="15">
      <c r="F42" s="11" t="s">
        <v>6</v>
      </c>
      <c r="G42" s="12"/>
      <c r="H42" s="12"/>
    </row>
  </sheetData>
  <sheetProtection/>
  <mergeCells count="9">
    <mergeCell ref="G39:H39"/>
    <mergeCell ref="G41:H41"/>
    <mergeCell ref="A2:K2"/>
    <mergeCell ref="A3:A4"/>
    <mergeCell ref="B3:B4"/>
    <mergeCell ref="C3:E3"/>
    <mergeCell ref="F3:F4"/>
    <mergeCell ref="G3:J3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80" zoomScaleSheetLayoutView="80" zoomScalePageLayoutView="0" workbookViewId="0" topLeftCell="A1">
      <selection activeCell="C3" sqref="C3"/>
    </sheetView>
  </sheetViews>
  <sheetFormatPr defaultColWidth="9.140625" defaultRowHeight="15"/>
  <cols>
    <col min="1" max="1" width="6.7109375" style="142" customWidth="1"/>
    <col min="2" max="2" width="23.7109375" style="142" customWidth="1"/>
    <col min="3" max="3" width="17.140625" style="142" customWidth="1"/>
    <col min="4" max="4" width="20.421875" style="142" customWidth="1"/>
    <col min="5" max="5" width="23.28125" style="142" customWidth="1"/>
    <col min="6" max="6" width="14.57421875" style="142" customWidth="1"/>
    <col min="7" max="7" width="23.28125" style="142" customWidth="1"/>
    <col min="8" max="8" width="18.00390625" style="142" customWidth="1"/>
    <col min="9" max="9" width="21.8515625" style="142" customWidth="1"/>
    <col min="10" max="10" width="16.7109375" style="142" customWidth="1"/>
    <col min="11" max="11" width="20.421875" style="142" customWidth="1"/>
    <col min="12" max="16384" width="9.140625" style="142" customWidth="1"/>
  </cols>
  <sheetData>
    <row r="1" spans="1:11" ht="75" customHeight="1">
      <c r="A1" s="169"/>
      <c r="B1" s="171" t="s">
        <v>433</v>
      </c>
      <c r="C1" s="170"/>
      <c r="D1" s="170"/>
      <c r="E1" s="170"/>
      <c r="F1" s="170"/>
      <c r="G1" s="170"/>
      <c r="H1" s="170"/>
      <c r="I1" s="170"/>
      <c r="J1" s="170"/>
      <c r="K1" s="169"/>
    </row>
    <row r="2" spans="1:11" ht="54" customHeight="1">
      <c r="A2" s="168" t="s">
        <v>3</v>
      </c>
      <c r="B2" s="168" t="s">
        <v>7</v>
      </c>
      <c r="C2" s="167" t="s">
        <v>1</v>
      </c>
      <c r="D2" s="167"/>
      <c r="E2" s="167"/>
      <c r="F2" s="167" t="s">
        <v>0</v>
      </c>
      <c r="G2" s="167" t="s">
        <v>17</v>
      </c>
      <c r="H2" s="167"/>
      <c r="I2" s="167"/>
      <c r="J2" s="167"/>
      <c r="K2" s="165" t="s">
        <v>21</v>
      </c>
    </row>
    <row r="3" spans="1:11" ht="247.5" customHeight="1">
      <c r="A3" s="168"/>
      <c r="B3" s="168"/>
      <c r="C3" s="157" t="s">
        <v>432</v>
      </c>
      <c r="D3" s="157" t="s">
        <v>19</v>
      </c>
      <c r="E3" s="157" t="s">
        <v>15</v>
      </c>
      <c r="F3" s="167"/>
      <c r="G3" s="166" t="s">
        <v>8</v>
      </c>
      <c r="H3" s="157" t="s">
        <v>431</v>
      </c>
      <c r="I3" s="157" t="s">
        <v>16</v>
      </c>
      <c r="J3" s="157" t="s">
        <v>20</v>
      </c>
      <c r="K3" s="165"/>
    </row>
    <row r="4" spans="1:11" ht="24" customHeight="1">
      <c r="A4" s="154">
        <v>1</v>
      </c>
      <c r="B4" s="164" t="s">
        <v>430</v>
      </c>
      <c r="C4" s="158"/>
      <c r="D4" s="158">
        <v>446.6</v>
      </c>
      <c r="E4" s="161" t="s">
        <v>429</v>
      </c>
      <c r="F4" s="156">
        <v>446.6</v>
      </c>
      <c r="G4" s="160">
        <v>2210.311</v>
      </c>
      <c r="H4" s="158"/>
      <c r="I4" s="161" t="s">
        <v>428</v>
      </c>
      <c r="J4" s="156">
        <v>446.6</v>
      </c>
      <c r="K4" s="155"/>
    </row>
    <row r="5" spans="1:11" ht="35.25" customHeight="1">
      <c r="A5" s="154">
        <v>2</v>
      </c>
      <c r="B5" s="163" t="s">
        <v>427</v>
      </c>
      <c r="C5" s="158"/>
      <c r="D5" s="158">
        <v>28.5</v>
      </c>
      <c r="E5" s="161" t="s">
        <v>11</v>
      </c>
      <c r="F5" s="156">
        <v>28.5</v>
      </c>
      <c r="G5" s="157">
        <v>2230</v>
      </c>
      <c r="H5" s="158"/>
      <c r="I5" s="161" t="s">
        <v>11</v>
      </c>
      <c r="J5" s="156">
        <v>28.5</v>
      </c>
      <c r="K5" s="155"/>
    </row>
    <row r="6" spans="1:11" ht="36.75" customHeight="1">
      <c r="A6" s="154">
        <v>3</v>
      </c>
      <c r="B6" s="163" t="s">
        <v>426</v>
      </c>
      <c r="C6" s="158"/>
      <c r="D6" s="158">
        <v>0.9</v>
      </c>
      <c r="E6" s="161" t="s">
        <v>383</v>
      </c>
      <c r="F6" s="156">
        <v>0.9</v>
      </c>
      <c r="G6" s="157">
        <v>2210</v>
      </c>
      <c r="H6" s="158"/>
      <c r="I6" s="161" t="s">
        <v>383</v>
      </c>
      <c r="J6" s="156">
        <v>0.9</v>
      </c>
      <c r="K6" s="155"/>
    </row>
    <row r="7" spans="1:11" ht="33.75" customHeight="1">
      <c r="A7" s="154">
        <v>4</v>
      </c>
      <c r="B7" s="163" t="s">
        <v>425</v>
      </c>
      <c r="C7" s="158"/>
      <c r="D7" s="158">
        <v>51.2</v>
      </c>
      <c r="E7" s="161" t="s">
        <v>12</v>
      </c>
      <c r="F7" s="156">
        <v>51.2</v>
      </c>
      <c r="G7" s="157">
        <v>2220</v>
      </c>
      <c r="H7" s="158"/>
      <c r="I7" s="161" t="s">
        <v>12</v>
      </c>
      <c r="J7" s="156">
        <v>51.2</v>
      </c>
      <c r="K7" s="155"/>
    </row>
    <row r="8" spans="1:11" ht="0" customHeight="1" hidden="1">
      <c r="A8" s="154">
        <v>5</v>
      </c>
      <c r="B8" s="163"/>
      <c r="C8" s="158"/>
      <c r="D8" s="158"/>
      <c r="E8" s="161"/>
      <c r="F8" s="156"/>
      <c r="G8" s="157"/>
      <c r="H8" s="158"/>
      <c r="I8" s="161"/>
      <c r="J8" s="156"/>
      <c r="K8" s="155"/>
    </row>
    <row r="9" spans="1:11" ht="55.5" customHeight="1">
      <c r="A9" s="154">
        <v>5</v>
      </c>
      <c r="B9" s="163" t="s">
        <v>424</v>
      </c>
      <c r="C9" s="158"/>
      <c r="D9" s="158">
        <v>993.9</v>
      </c>
      <c r="E9" s="161" t="s">
        <v>422</v>
      </c>
      <c r="F9" s="156">
        <v>993.9</v>
      </c>
      <c r="G9" s="157" t="s">
        <v>423</v>
      </c>
      <c r="H9" s="158"/>
      <c r="I9" s="161" t="s">
        <v>422</v>
      </c>
      <c r="J9" s="156">
        <v>993.9</v>
      </c>
      <c r="K9" s="155"/>
    </row>
    <row r="10" spans="1:11" ht="15.75">
      <c r="A10" s="154">
        <v>6</v>
      </c>
      <c r="B10" s="163" t="s">
        <v>421</v>
      </c>
      <c r="C10" s="158"/>
      <c r="D10" s="158">
        <v>14.3</v>
      </c>
      <c r="E10" s="161" t="s">
        <v>420</v>
      </c>
      <c r="F10" s="156">
        <v>14.3</v>
      </c>
      <c r="G10" s="157">
        <v>2230</v>
      </c>
      <c r="H10" s="158"/>
      <c r="I10" s="161" t="s">
        <v>420</v>
      </c>
      <c r="J10" s="156">
        <v>14.3</v>
      </c>
      <c r="K10" s="155"/>
    </row>
    <row r="11" spans="1:11" ht="7.5" customHeight="1" hidden="1">
      <c r="A11" s="154">
        <v>8</v>
      </c>
      <c r="B11" s="163"/>
      <c r="C11" s="158"/>
      <c r="D11" s="158"/>
      <c r="E11" s="161"/>
      <c r="F11" s="156"/>
      <c r="G11" s="162"/>
      <c r="H11" s="158"/>
      <c r="I11" s="161"/>
      <c r="J11" s="156"/>
      <c r="K11" s="155"/>
    </row>
    <row r="12" spans="1:11" ht="0" customHeight="1" hidden="1">
      <c r="A12" s="154"/>
      <c r="B12" s="157"/>
      <c r="C12" s="158"/>
      <c r="D12" s="158"/>
      <c r="E12" s="157"/>
      <c r="F12" s="156"/>
      <c r="G12" s="162"/>
      <c r="H12" s="158"/>
      <c r="I12" s="157"/>
      <c r="J12" s="156"/>
      <c r="K12" s="155"/>
    </row>
    <row r="13" spans="1:11" ht="15.75" hidden="1">
      <c r="A13" s="154"/>
      <c r="B13" s="160"/>
      <c r="C13" s="158"/>
      <c r="D13" s="158"/>
      <c r="E13" s="157"/>
      <c r="F13" s="156"/>
      <c r="G13" s="162"/>
      <c r="H13" s="158"/>
      <c r="I13" s="157"/>
      <c r="J13" s="156"/>
      <c r="K13" s="155"/>
    </row>
    <row r="14" spans="1:11" ht="15.75" hidden="1">
      <c r="A14" s="154"/>
      <c r="B14" s="160"/>
      <c r="C14" s="158"/>
      <c r="D14" s="158"/>
      <c r="E14" s="157"/>
      <c r="F14" s="156"/>
      <c r="G14" s="162"/>
      <c r="H14" s="158"/>
      <c r="I14" s="157"/>
      <c r="J14" s="156"/>
      <c r="K14" s="155"/>
    </row>
    <row r="15" spans="1:11" ht="15.75" hidden="1">
      <c r="A15" s="154"/>
      <c r="B15" s="160"/>
      <c r="C15" s="158"/>
      <c r="D15" s="158"/>
      <c r="E15" s="157"/>
      <c r="F15" s="156"/>
      <c r="G15" s="162"/>
      <c r="H15" s="158"/>
      <c r="I15" s="157"/>
      <c r="J15" s="156"/>
      <c r="K15" s="155"/>
    </row>
    <row r="16" spans="1:11" ht="15.75" hidden="1">
      <c r="A16" s="154"/>
      <c r="B16" s="160"/>
      <c r="C16" s="158"/>
      <c r="D16" s="158"/>
      <c r="E16" s="157"/>
      <c r="F16" s="156"/>
      <c r="G16" s="162"/>
      <c r="H16" s="158"/>
      <c r="I16" s="157"/>
      <c r="J16" s="156"/>
      <c r="K16" s="155"/>
    </row>
    <row r="17" spans="1:11" ht="15.75" hidden="1">
      <c r="A17" s="154"/>
      <c r="B17" s="160"/>
      <c r="C17" s="158"/>
      <c r="D17" s="158"/>
      <c r="E17" s="157"/>
      <c r="F17" s="156"/>
      <c r="G17" s="162"/>
      <c r="H17" s="158"/>
      <c r="I17" s="157"/>
      <c r="J17" s="156"/>
      <c r="K17" s="155"/>
    </row>
    <row r="18" spans="1:11" ht="15.75" hidden="1">
      <c r="A18" s="154"/>
      <c r="B18" s="160"/>
      <c r="C18" s="158"/>
      <c r="D18" s="158"/>
      <c r="E18" s="157"/>
      <c r="F18" s="156"/>
      <c r="G18" s="162"/>
      <c r="H18" s="158"/>
      <c r="I18" s="157"/>
      <c r="J18" s="156"/>
      <c r="K18" s="155"/>
    </row>
    <row r="19" spans="1:11" ht="15.75" hidden="1">
      <c r="A19" s="154"/>
      <c r="B19" s="160"/>
      <c r="C19" s="158"/>
      <c r="D19" s="158"/>
      <c r="E19" s="157"/>
      <c r="F19" s="156"/>
      <c r="G19" s="162"/>
      <c r="H19" s="158"/>
      <c r="I19" s="157"/>
      <c r="J19" s="156"/>
      <c r="K19" s="155"/>
    </row>
    <row r="20" spans="1:11" ht="15.75" hidden="1">
      <c r="A20" s="154"/>
      <c r="B20" s="160"/>
      <c r="C20" s="158"/>
      <c r="D20" s="158"/>
      <c r="E20" s="157"/>
      <c r="F20" s="156"/>
      <c r="G20" s="162"/>
      <c r="H20" s="158"/>
      <c r="I20" s="157"/>
      <c r="J20" s="156"/>
      <c r="K20" s="155"/>
    </row>
    <row r="21" spans="1:11" ht="15.75" hidden="1">
      <c r="A21" s="154"/>
      <c r="B21" s="160"/>
      <c r="C21" s="158"/>
      <c r="D21" s="158"/>
      <c r="E21" s="157"/>
      <c r="F21" s="156"/>
      <c r="G21" s="162"/>
      <c r="H21" s="158"/>
      <c r="I21" s="157"/>
      <c r="J21" s="156"/>
      <c r="K21" s="155"/>
    </row>
    <row r="22" spans="1:11" ht="15.75" hidden="1">
      <c r="A22" s="154"/>
      <c r="B22" s="160"/>
      <c r="C22" s="158"/>
      <c r="D22" s="158"/>
      <c r="E22" s="157"/>
      <c r="F22" s="156"/>
      <c r="G22" s="162"/>
      <c r="H22" s="158"/>
      <c r="I22" s="157"/>
      <c r="J22" s="156"/>
      <c r="K22" s="155"/>
    </row>
    <row r="23" spans="1:11" ht="15.75" hidden="1">
      <c r="A23" s="154"/>
      <c r="B23" s="160"/>
      <c r="C23" s="158"/>
      <c r="D23" s="158"/>
      <c r="E23" s="157"/>
      <c r="F23" s="156"/>
      <c r="G23" s="162"/>
      <c r="H23" s="158"/>
      <c r="I23" s="157"/>
      <c r="J23" s="156"/>
      <c r="K23" s="155"/>
    </row>
    <row r="24" spans="1:11" ht="15.75" hidden="1">
      <c r="A24" s="154"/>
      <c r="B24" s="160"/>
      <c r="C24" s="158"/>
      <c r="D24" s="158"/>
      <c r="E24" s="157"/>
      <c r="F24" s="156"/>
      <c r="G24" s="162"/>
      <c r="H24" s="158"/>
      <c r="I24" s="157"/>
      <c r="J24" s="156"/>
      <c r="K24" s="155"/>
    </row>
    <row r="25" spans="1:11" ht="15.75" hidden="1">
      <c r="A25" s="154"/>
      <c r="B25" s="160"/>
      <c r="C25" s="158"/>
      <c r="D25" s="158"/>
      <c r="E25" s="157"/>
      <c r="F25" s="156"/>
      <c r="G25" s="162"/>
      <c r="H25" s="158"/>
      <c r="I25" s="157"/>
      <c r="J25" s="156"/>
      <c r="K25" s="155"/>
    </row>
    <row r="26" spans="1:11" ht="15.75">
      <c r="A26" s="154">
        <v>7</v>
      </c>
      <c r="B26" s="160" t="s">
        <v>308</v>
      </c>
      <c r="C26" s="158"/>
      <c r="D26" s="158">
        <v>46.8</v>
      </c>
      <c r="E26" s="157" t="s">
        <v>12</v>
      </c>
      <c r="F26" s="156">
        <v>46.8</v>
      </c>
      <c r="G26" s="159">
        <v>2220</v>
      </c>
      <c r="H26" s="158"/>
      <c r="I26" s="157" t="s">
        <v>12</v>
      </c>
      <c r="J26" s="156">
        <v>46.8</v>
      </c>
      <c r="K26" s="155"/>
    </row>
    <row r="27" spans="1:11" ht="15.75">
      <c r="A27" s="154">
        <v>8</v>
      </c>
      <c r="B27" s="160" t="s">
        <v>419</v>
      </c>
      <c r="C27" s="158"/>
      <c r="D27" s="158">
        <v>1029.9</v>
      </c>
      <c r="E27" s="161" t="s">
        <v>383</v>
      </c>
      <c r="F27" s="156">
        <v>1029.9</v>
      </c>
      <c r="G27" s="159">
        <v>2220</v>
      </c>
      <c r="H27" s="158"/>
      <c r="I27" s="161" t="s">
        <v>383</v>
      </c>
      <c r="J27" s="156">
        <v>1029.9</v>
      </c>
      <c r="K27" s="155"/>
    </row>
    <row r="28" spans="1:11" ht="25.5">
      <c r="A28" s="154">
        <v>9</v>
      </c>
      <c r="B28" s="160" t="s">
        <v>418</v>
      </c>
      <c r="C28" s="158"/>
      <c r="D28" s="158">
        <v>494.9</v>
      </c>
      <c r="E28" s="157" t="s">
        <v>417</v>
      </c>
      <c r="F28" s="156">
        <v>494.9</v>
      </c>
      <c r="G28" s="159">
        <v>2220</v>
      </c>
      <c r="H28" s="158"/>
      <c r="I28" s="157" t="s">
        <v>417</v>
      </c>
      <c r="J28" s="156">
        <v>494.9</v>
      </c>
      <c r="K28" s="155"/>
    </row>
    <row r="29" spans="1:11" ht="25.5">
      <c r="A29" s="154">
        <v>10</v>
      </c>
      <c r="B29" s="160" t="s">
        <v>416</v>
      </c>
      <c r="C29" s="158"/>
      <c r="D29" s="158">
        <v>86.1</v>
      </c>
      <c r="E29" s="161" t="s">
        <v>11</v>
      </c>
      <c r="F29" s="156">
        <v>86.1</v>
      </c>
      <c r="G29" s="159">
        <v>2230</v>
      </c>
      <c r="H29" s="158"/>
      <c r="I29" s="161" t="s">
        <v>11</v>
      </c>
      <c r="J29" s="156">
        <v>86.1</v>
      </c>
      <c r="K29" s="155"/>
    </row>
    <row r="30" spans="1:11" ht="25.5">
      <c r="A30" s="154">
        <v>11</v>
      </c>
      <c r="B30" s="160" t="s">
        <v>415</v>
      </c>
      <c r="C30" s="158"/>
      <c r="D30" s="158">
        <v>43.2</v>
      </c>
      <c r="E30" s="157" t="s">
        <v>414</v>
      </c>
      <c r="F30" s="156">
        <v>43.2</v>
      </c>
      <c r="G30" s="159">
        <v>2230</v>
      </c>
      <c r="H30" s="158"/>
      <c r="I30" s="157" t="s">
        <v>414</v>
      </c>
      <c r="J30" s="156">
        <v>43.2</v>
      </c>
      <c r="K30" s="155"/>
    </row>
    <row r="31" spans="1:11" ht="15.75">
      <c r="A31" s="154">
        <v>12</v>
      </c>
      <c r="B31" s="160" t="s">
        <v>413</v>
      </c>
      <c r="C31" s="158"/>
      <c r="D31" s="158">
        <v>0.4</v>
      </c>
      <c r="E31" s="157" t="s">
        <v>12</v>
      </c>
      <c r="F31" s="156">
        <v>0.4</v>
      </c>
      <c r="G31" s="159">
        <v>2220</v>
      </c>
      <c r="H31" s="158"/>
      <c r="I31" s="157" t="s">
        <v>12</v>
      </c>
      <c r="J31" s="156">
        <v>0.4</v>
      </c>
      <c r="K31" s="155"/>
    </row>
    <row r="32" spans="1:11" ht="38.25">
      <c r="A32" s="154">
        <v>13</v>
      </c>
      <c r="B32" s="160" t="s">
        <v>412</v>
      </c>
      <c r="C32" s="158"/>
      <c r="D32" s="158">
        <v>66.5</v>
      </c>
      <c r="E32" s="157" t="s">
        <v>12</v>
      </c>
      <c r="F32" s="156">
        <v>66.5</v>
      </c>
      <c r="G32" s="159">
        <v>2220</v>
      </c>
      <c r="H32" s="158"/>
      <c r="I32" s="157" t="s">
        <v>12</v>
      </c>
      <c r="J32" s="156">
        <v>66.5</v>
      </c>
      <c r="K32" s="155"/>
    </row>
    <row r="33" spans="1:11" ht="25.5">
      <c r="A33" s="154">
        <v>14</v>
      </c>
      <c r="B33" s="160" t="s">
        <v>411</v>
      </c>
      <c r="C33" s="158"/>
      <c r="D33" s="158">
        <v>7</v>
      </c>
      <c r="E33" s="161" t="s">
        <v>383</v>
      </c>
      <c r="F33" s="156">
        <v>7</v>
      </c>
      <c r="G33" s="159">
        <v>2220</v>
      </c>
      <c r="H33" s="158"/>
      <c r="I33" s="161" t="s">
        <v>383</v>
      </c>
      <c r="J33" s="156">
        <v>7</v>
      </c>
      <c r="K33" s="155"/>
    </row>
    <row r="34" spans="1:11" ht="25.5" customHeight="1">
      <c r="A34" s="154">
        <v>15</v>
      </c>
      <c r="B34" s="160" t="s">
        <v>410</v>
      </c>
      <c r="C34" s="158"/>
      <c r="D34" s="158">
        <v>3.8</v>
      </c>
      <c r="E34" s="161" t="s">
        <v>11</v>
      </c>
      <c r="F34" s="156">
        <v>3.8</v>
      </c>
      <c r="G34" s="159">
        <v>2230</v>
      </c>
      <c r="H34" s="158"/>
      <c r="I34" s="161" t="s">
        <v>11</v>
      </c>
      <c r="J34" s="156">
        <v>3.8</v>
      </c>
      <c r="K34" s="155"/>
    </row>
    <row r="35" spans="1:11" ht="27.75" customHeight="1">
      <c r="A35" s="154">
        <v>16</v>
      </c>
      <c r="B35" s="160" t="s">
        <v>409</v>
      </c>
      <c r="C35" s="158"/>
      <c r="D35" s="158">
        <v>21</v>
      </c>
      <c r="E35" s="157" t="s">
        <v>408</v>
      </c>
      <c r="F35" s="156">
        <v>21</v>
      </c>
      <c r="G35" s="159">
        <v>2220</v>
      </c>
      <c r="H35" s="158"/>
      <c r="I35" s="157" t="s">
        <v>408</v>
      </c>
      <c r="J35" s="156">
        <v>21</v>
      </c>
      <c r="K35" s="155"/>
    </row>
    <row r="36" spans="1:11" ht="42" customHeight="1">
      <c r="A36" s="154">
        <v>17</v>
      </c>
      <c r="B36" s="160" t="s">
        <v>407</v>
      </c>
      <c r="C36" s="158"/>
      <c r="D36" s="158">
        <v>161</v>
      </c>
      <c r="E36" s="157" t="s">
        <v>406</v>
      </c>
      <c r="F36" s="156">
        <v>161</v>
      </c>
      <c r="G36" s="159">
        <v>2220</v>
      </c>
      <c r="H36" s="158"/>
      <c r="I36" s="157" t="s">
        <v>406</v>
      </c>
      <c r="J36" s="156">
        <v>161</v>
      </c>
      <c r="K36" s="155"/>
    </row>
    <row r="37" spans="1:11" ht="24.75" customHeight="1">
      <c r="A37" s="154">
        <v>18</v>
      </c>
      <c r="B37" s="160" t="s">
        <v>405</v>
      </c>
      <c r="C37" s="158"/>
      <c r="D37" s="158">
        <v>13.2</v>
      </c>
      <c r="E37" s="157" t="s">
        <v>383</v>
      </c>
      <c r="F37" s="156">
        <v>13.2</v>
      </c>
      <c r="G37" s="159">
        <v>2220</v>
      </c>
      <c r="H37" s="158"/>
      <c r="I37" s="157" t="s">
        <v>383</v>
      </c>
      <c r="J37" s="156">
        <v>13.2</v>
      </c>
      <c r="K37" s="155"/>
    </row>
    <row r="38" spans="1:11" ht="44.25" customHeight="1">
      <c r="A38" s="154"/>
      <c r="B38" s="160" t="s">
        <v>267</v>
      </c>
      <c r="C38" s="158"/>
      <c r="D38" s="158">
        <v>85.7</v>
      </c>
      <c r="E38" s="157" t="s">
        <v>12</v>
      </c>
      <c r="F38" s="156">
        <v>85.7</v>
      </c>
      <c r="G38" s="159">
        <v>2220</v>
      </c>
      <c r="H38" s="158"/>
      <c r="I38" s="157" t="s">
        <v>12</v>
      </c>
      <c r="J38" s="156">
        <v>85.7</v>
      </c>
      <c r="K38" s="155"/>
    </row>
    <row r="39" spans="1:11" ht="64.5" customHeight="1">
      <c r="A39" s="154"/>
      <c r="B39" s="160" t="s">
        <v>404</v>
      </c>
      <c r="C39" s="158"/>
      <c r="D39" s="158">
        <v>32.6</v>
      </c>
      <c r="E39" s="157" t="s">
        <v>403</v>
      </c>
      <c r="F39" s="156">
        <v>32.6</v>
      </c>
      <c r="G39" s="159">
        <v>2220.223</v>
      </c>
      <c r="H39" s="158"/>
      <c r="I39" s="157" t="s">
        <v>403</v>
      </c>
      <c r="J39" s="156">
        <v>32.6</v>
      </c>
      <c r="K39" s="155"/>
    </row>
    <row r="40" spans="1:11" ht="53.25" customHeight="1">
      <c r="A40" s="154">
        <v>22</v>
      </c>
      <c r="B40" s="160" t="s">
        <v>402</v>
      </c>
      <c r="C40" s="158"/>
      <c r="D40" s="158">
        <v>10.5</v>
      </c>
      <c r="E40" s="157" t="s">
        <v>12</v>
      </c>
      <c r="F40" s="156">
        <v>10.5</v>
      </c>
      <c r="G40" s="159">
        <v>2220</v>
      </c>
      <c r="H40" s="158"/>
      <c r="I40" s="157" t="s">
        <v>12</v>
      </c>
      <c r="J40" s="156">
        <v>10.5</v>
      </c>
      <c r="K40" s="155"/>
    </row>
    <row r="41" spans="1:11" ht="29.25" customHeight="1">
      <c r="A41" s="154">
        <v>23</v>
      </c>
      <c r="B41" s="160" t="s">
        <v>401</v>
      </c>
      <c r="C41" s="158"/>
      <c r="D41" s="158">
        <v>416.2</v>
      </c>
      <c r="E41" s="157" t="s">
        <v>12</v>
      </c>
      <c r="F41" s="156">
        <v>416.2</v>
      </c>
      <c r="G41" s="159">
        <v>2220</v>
      </c>
      <c r="H41" s="158"/>
      <c r="I41" s="157" t="s">
        <v>12</v>
      </c>
      <c r="J41" s="156">
        <v>416.2</v>
      </c>
      <c r="K41" s="155"/>
    </row>
    <row r="42" spans="1:11" ht="28.5" customHeight="1">
      <c r="A42" s="154">
        <v>24</v>
      </c>
      <c r="B42" s="160" t="s">
        <v>400</v>
      </c>
      <c r="C42" s="158"/>
      <c r="D42" s="158">
        <v>2.2</v>
      </c>
      <c r="E42" s="157" t="s">
        <v>12</v>
      </c>
      <c r="F42" s="156">
        <v>2.2</v>
      </c>
      <c r="G42" s="159">
        <v>2220</v>
      </c>
      <c r="H42" s="158"/>
      <c r="I42" s="157" t="s">
        <v>12</v>
      </c>
      <c r="J42" s="156">
        <v>2.2</v>
      </c>
      <c r="K42" s="155"/>
    </row>
    <row r="43" spans="1:11" ht="38.25" customHeight="1">
      <c r="A43" s="154">
        <v>25</v>
      </c>
      <c r="B43" s="160" t="s">
        <v>399</v>
      </c>
      <c r="C43" s="158"/>
      <c r="D43" s="158">
        <v>7.6</v>
      </c>
      <c r="E43" s="157" t="s">
        <v>12</v>
      </c>
      <c r="F43" s="156">
        <v>7.6</v>
      </c>
      <c r="G43" s="159">
        <v>2220</v>
      </c>
      <c r="H43" s="158"/>
      <c r="I43" s="157" t="s">
        <v>12</v>
      </c>
      <c r="J43" s="156">
        <v>7.6</v>
      </c>
      <c r="K43" s="155"/>
    </row>
    <row r="44" spans="1:11" ht="24" customHeight="1">
      <c r="A44" s="154">
        <v>26</v>
      </c>
      <c r="B44" s="160" t="s">
        <v>398</v>
      </c>
      <c r="C44" s="158"/>
      <c r="D44" s="158">
        <v>0.8</v>
      </c>
      <c r="E44" s="157" t="s">
        <v>383</v>
      </c>
      <c r="F44" s="156">
        <v>0.8</v>
      </c>
      <c r="G44" s="159">
        <v>2220</v>
      </c>
      <c r="H44" s="158"/>
      <c r="I44" s="157" t="s">
        <v>383</v>
      </c>
      <c r="J44" s="156">
        <v>0.8</v>
      </c>
      <c r="K44" s="155"/>
    </row>
    <row r="45" spans="1:11" ht="18.75" customHeight="1">
      <c r="A45" s="154">
        <v>27</v>
      </c>
      <c r="B45" s="160" t="s">
        <v>397</v>
      </c>
      <c r="C45" s="158"/>
      <c r="D45" s="158">
        <v>30.9</v>
      </c>
      <c r="E45" s="157" t="s">
        <v>383</v>
      </c>
      <c r="F45" s="156">
        <v>30.9</v>
      </c>
      <c r="G45" s="159">
        <v>2220</v>
      </c>
      <c r="H45" s="158"/>
      <c r="I45" s="157" t="s">
        <v>383</v>
      </c>
      <c r="J45" s="156">
        <v>30.9</v>
      </c>
      <c r="K45" s="155"/>
    </row>
    <row r="46" spans="1:11" ht="45" customHeight="1">
      <c r="A46" s="154">
        <v>28</v>
      </c>
      <c r="B46" s="160" t="s">
        <v>396</v>
      </c>
      <c r="C46" s="158"/>
      <c r="D46" s="158">
        <v>115.5</v>
      </c>
      <c r="E46" s="157" t="s">
        <v>383</v>
      </c>
      <c r="F46" s="156">
        <v>115.5</v>
      </c>
      <c r="G46" s="159">
        <v>2210.222</v>
      </c>
      <c r="H46" s="158"/>
      <c r="I46" s="157" t="s">
        <v>383</v>
      </c>
      <c r="J46" s="156">
        <v>115.5</v>
      </c>
      <c r="K46" s="155"/>
    </row>
    <row r="47" spans="1:11" ht="31.5" customHeight="1">
      <c r="A47" s="154">
        <v>29</v>
      </c>
      <c r="B47" s="160" t="s">
        <v>395</v>
      </c>
      <c r="C47" s="158"/>
      <c r="D47" s="158">
        <v>48.7</v>
      </c>
      <c r="E47" s="157" t="s">
        <v>394</v>
      </c>
      <c r="F47" s="156">
        <v>48.7</v>
      </c>
      <c r="G47" s="159">
        <v>2210.223</v>
      </c>
      <c r="H47" s="158"/>
      <c r="I47" s="157" t="s">
        <v>394</v>
      </c>
      <c r="J47" s="156">
        <v>48.7</v>
      </c>
      <c r="K47" s="155"/>
    </row>
    <row r="48" spans="1:11" ht="27.75" customHeight="1">
      <c r="A48" s="154">
        <v>30</v>
      </c>
      <c r="B48" s="160" t="s">
        <v>393</v>
      </c>
      <c r="C48" s="158"/>
      <c r="D48" s="158">
        <v>82.9</v>
      </c>
      <c r="E48" s="157" t="s">
        <v>12</v>
      </c>
      <c r="F48" s="156">
        <v>82.9</v>
      </c>
      <c r="G48" s="159">
        <v>2220</v>
      </c>
      <c r="H48" s="158"/>
      <c r="I48" s="157" t="s">
        <v>12</v>
      </c>
      <c r="J48" s="156">
        <v>82.9</v>
      </c>
      <c r="K48" s="155"/>
    </row>
    <row r="49" spans="1:11" ht="54.75" customHeight="1">
      <c r="A49" s="154">
        <v>31</v>
      </c>
      <c r="B49" s="160" t="s">
        <v>392</v>
      </c>
      <c r="C49" s="158"/>
      <c r="D49" s="158">
        <v>25</v>
      </c>
      <c r="E49" s="157" t="s">
        <v>391</v>
      </c>
      <c r="F49" s="156">
        <v>25</v>
      </c>
      <c r="G49" s="159">
        <v>2220</v>
      </c>
      <c r="H49" s="158"/>
      <c r="I49" s="157" t="s">
        <v>391</v>
      </c>
      <c r="J49" s="156">
        <v>25</v>
      </c>
      <c r="K49" s="155"/>
    </row>
    <row r="50" spans="1:11" ht="27.75" customHeight="1">
      <c r="A50" s="154">
        <v>32</v>
      </c>
      <c r="B50" s="160" t="s">
        <v>390</v>
      </c>
      <c r="C50" s="158"/>
      <c r="D50" s="158">
        <v>7.8</v>
      </c>
      <c r="E50" s="157" t="s">
        <v>12</v>
      </c>
      <c r="F50" s="156">
        <v>7.8</v>
      </c>
      <c r="G50" s="159">
        <v>2220</v>
      </c>
      <c r="H50" s="158"/>
      <c r="I50" s="157" t="s">
        <v>12</v>
      </c>
      <c r="J50" s="156">
        <v>7.8</v>
      </c>
      <c r="K50" s="155"/>
    </row>
    <row r="51" spans="1:11" ht="39" customHeight="1">
      <c r="A51" s="154">
        <v>33</v>
      </c>
      <c r="B51" s="160" t="s">
        <v>389</v>
      </c>
      <c r="C51" s="158"/>
      <c r="D51" s="158">
        <v>42</v>
      </c>
      <c r="E51" s="157" t="s">
        <v>383</v>
      </c>
      <c r="F51" s="156">
        <v>42</v>
      </c>
      <c r="G51" s="159">
        <v>2210</v>
      </c>
      <c r="H51" s="158"/>
      <c r="I51" s="157" t="s">
        <v>383</v>
      </c>
      <c r="J51" s="156">
        <v>42</v>
      </c>
      <c r="K51" s="155"/>
    </row>
    <row r="52" spans="1:11" ht="36.75" customHeight="1">
      <c r="A52" s="154">
        <v>34</v>
      </c>
      <c r="B52" s="160" t="s">
        <v>348</v>
      </c>
      <c r="C52" s="158"/>
      <c r="D52" s="158">
        <v>32</v>
      </c>
      <c r="E52" s="157" t="s">
        <v>383</v>
      </c>
      <c r="F52" s="156">
        <v>32</v>
      </c>
      <c r="G52" s="159">
        <v>2220</v>
      </c>
      <c r="H52" s="158"/>
      <c r="I52" s="157" t="s">
        <v>383</v>
      </c>
      <c r="J52" s="156">
        <v>32</v>
      </c>
      <c r="K52" s="155"/>
    </row>
    <row r="53" spans="1:11" ht="21" customHeight="1">
      <c r="A53" s="154">
        <v>35</v>
      </c>
      <c r="B53" s="160" t="s">
        <v>388</v>
      </c>
      <c r="C53" s="158"/>
      <c r="D53" s="158">
        <v>132.8</v>
      </c>
      <c r="E53" s="157" t="s">
        <v>387</v>
      </c>
      <c r="F53" s="156">
        <v>132.8</v>
      </c>
      <c r="G53" s="159">
        <v>2210</v>
      </c>
      <c r="H53" s="158"/>
      <c r="I53" s="157" t="s">
        <v>387</v>
      </c>
      <c r="J53" s="156">
        <v>132.8</v>
      </c>
      <c r="K53" s="155"/>
    </row>
    <row r="54" spans="1:11" ht="39.75" customHeight="1">
      <c r="A54" s="154">
        <v>36</v>
      </c>
      <c r="B54" s="160" t="s">
        <v>386</v>
      </c>
      <c r="C54" s="158"/>
      <c r="D54" s="158">
        <v>59.7</v>
      </c>
      <c r="E54" s="157" t="s">
        <v>383</v>
      </c>
      <c r="F54" s="156">
        <v>59.7</v>
      </c>
      <c r="G54" s="159">
        <v>2210.222</v>
      </c>
      <c r="H54" s="158"/>
      <c r="I54" s="157" t="s">
        <v>383</v>
      </c>
      <c r="J54" s="156">
        <v>59.7</v>
      </c>
      <c r="K54" s="155"/>
    </row>
    <row r="55" spans="1:11" ht="42" customHeight="1">
      <c r="A55" s="154">
        <v>37</v>
      </c>
      <c r="B55" s="160" t="s">
        <v>385</v>
      </c>
      <c r="C55" s="158"/>
      <c r="D55" s="158">
        <v>70</v>
      </c>
      <c r="E55" s="157" t="s">
        <v>11</v>
      </c>
      <c r="F55" s="156">
        <v>70</v>
      </c>
      <c r="G55" s="159">
        <v>2230</v>
      </c>
      <c r="H55" s="158"/>
      <c r="I55" s="157" t="s">
        <v>11</v>
      </c>
      <c r="J55" s="156">
        <v>70</v>
      </c>
      <c r="K55" s="155"/>
    </row>
    <row r="56" spans="1:11" ht="42" customHeight="1">
      <c r="A56" s="154">
        <v>38</v>
      </c>
      <c r="B56" s="160" t="s">
        <v>384</v>
      </c>
      <c r="C56" s="158"/>
      <c r="D56" s="158">
        <v>124.2</v>
      </c>
      <c r="E56" s="157" t="s">
        <v>383</v>
      </c>
      <c r="F56" s="156">
        <v>124.2</v>
      </c>
      <c r="G56" s="159">
        <v>2210</v>
      </c>
      <c r="H56" s="158"/>
      <c r="I56" s="157" t="s">
        <v>383</v>
      </c>
      <c r="J56" s="156">
        <v>124.2</v>
      </c>
      <c r="K56" s="155"/>
    </row>
    <row r="57" spans="1:11" ht="42" customHeight="1">
      <c r="A57" s="154">
        <v>39</v>
      </c>
      <c r="B57" s="160" t="s">
        <v>160</v>
      </c>
      <c r="C57" s="158">
        <v>33.9</v>
      </c>
      <c r="D57" s="158"/>
      <c r="E57" s="157"/>
      <c r="F57" s="156">
        <v>33.9</v>
      </c>
      <c r="G57" s="159"/>
      <c r="H57" s="158"/>
      <c r="I57" s="157"/>
      <c r="J57" s="156"/>
      <c r="K57" s="155">
        <v>33.9</v>
      </c>
    </row>
    <row r="58" spans="1:11" ht="20.25" customHeight="1">
      <c r="A58" s="154"/>
      <c r="B58" s="153" t="s">
        <v>382</v>
      </c>
      <c r="C58" s="151">
        <v>33.9</v>
      </c>
      <c r="D58" s="151">
        <v>4836.3</v>
      </c>
      <c r="E58" s="150"/>
      <c r="F58" s="149">
        <v>4870.2</v>
      </c>
      <c r="G58" s="152"/>
      <c r="H58" s="151"/>
      <c r="I58" s="150"/>
      <c r="J58" s="149">
        <v>4836.3</v>
      </c>
      <c r="K58" s="148">
        <v>33.9</v>
      </c>
    </row>
    <row r="59" ht="15" customHeight="1"/>
    <row r="60" spans="2:8" ht="26.25" customHeight="1">
      <c r="B60" s="147" t="s">
        <v>25</v>
      </c>
      <c r="C60" s="145"/>
      <c r="D60" s="145"/>
      <c r="E60" s="146" t="s">
        <v>381</v>
      </c>
      <c r="F60" s="146"/>
      <c r="G60" s="146"/>
      <c r="H60" s="146"/>
    </row>
    <row r="61" spans="2:8" ht="14.25">
      <c r="B61" s="147"/>
      <c r="C61" s="145"/>
      <c r="D61" s="145"/>
      <c r="E61" s="145"/>
      <c r="F61" s="144"/>
      <c r="G61" s="143"/>
      <c r="H61" s="143"/>
    </row>
    <row r="62" spans="2:8" ht="14.25">
      <c r="B62" s="147" t="s">
        <v>5</v>
      </c>
      <c r="C62" s="145"/>
      <c r="D62" s="145"/>
      <c r="E62" s="146" t="s">
        <v>380</v>
      </c>
      <c r="F62" s="146"/>
      <c r="G62" s="146"/>
      <c r="H62" s="146"/>
    </row>
    <row r="63" spans="2:8" ht="3.75" customHeight="1">
      <c r="B63" s="145"/>
      <c r="C63" s="145"/>
      <c r="D63" s="145"/>
      <c r="E63" s="145"/>
      <c r="F63" s="144"/>
      <c r="G63" s="143"/>
      <c r="H63" s="143"/>
    </row>
    <row r="64" ht="0.75" customHeight="1" hidden="1"/>
    <row r="65" ht="27" customHeight="1">
      <c r="B65" s="142" t="s">
        <v>379</v>
      </c>
    </row>
    <row r="66" ht="183" customHeight="1"/>
  </sheetData>
  <sheetProtection/>
  <mergeCells count="9">
    <mergeCell ref="K2:K3"/>
    <mergeCell ref="E60:H60"/>
    <mergeCell ref="E62:H62"/>
    <mergeCell ref="B1:J1"/>
    <mergeCell ref="G2:J2"/>
    <mergeCell ref="A2:A3"/>
    <mergeCell ref="B2:B3"/>
    <mergeCell ref="C2:E2"/>
    <mergeCell ref="F2:F3"/>
  </mergeCells>
  <printOptions/>
  <pageMargins left="0.3937007874015748" right="0.3937007874015748" top="0.48" bottom="0.984251968503937" header="0.5118110236220472" footer="0.5118110236220472"/>
  <pageSetup horizontalDpi="600" verticalDpi="6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80" zoomScaleNormal="80" zoomScalePageLayoutView="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41.71093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88"/>
      <c r="B1" s="190" t="s">
        <v>447</v>
      </c>
      <c r="C1" s="189"/>
      <c r="D1" s="189"/>
      <c r="E1" s="189"/>
      <c r="F1" s="189"/>
      <c r="G1" s="189"/>
      <c r="H1" s="189"/>
      <c r="I1" s="189"/>
      <c r="J1" s="189"/>
      <c r="K1" s="188"/>
    </row>
    <row r="2" spans="1:11" ht="31.5" customHeight="1">
      <c r="A2" s="187" t="s">
        <v>446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50.25" customHeight="1">
      <c r="A3" s="186" t="s">
        <v>3</v>
      </c>
      <c r="B3" s="186" t="s">
        <v>7</v>
      </c>
      <c r="C3" s="185" t="s">
        <v>1</v>
      </c>
      <c r="D3" s="185"/>
      <c r="E3" s="185"/>
      <c r="F3" s="185" t="s">
        <v>0</v>
      </c>
      <c r="G3" s="185" t="s">
        <v>17</v>
      </c>
      <c r="H3" s="185"/>
      <c r="I3" s="185"/>
      <c r="J3" s="185"/>
      <c r="K3" s="183" t="s">
        <v>445</v>
      </c>
    </row>
    <row r="4" spans="1:11" ht="267" customHeight="1">
      <c r="A4" s="186"/>
      <c r="B4" s="186"/>
      <c r="C4" s="25" t="s">
        <v>444</v>
      </c>
      <c r="D4" s="25" t="s">
        <v>443</v>
      </c>
      <c r="E4" s="25" t="s">
        <v>15</v>
      </c>
      <c r="F4" s="185"/>
      <c r="G4" s="184" t="s">
        <v>8</v>
      </c>
      <c r="H4" s="25" t="s">
        <v>442</v>
      </c>
      <c r="I4" s="25" t="s">
        <v>16</v>
      </c>
      <c r="J4" s="25" t="s">
        <v>442</v>
      </c>
      <c r="K4" s="183"/>
    </row>
    <row r="5" spans="1:11" ht="40.5" customHeight="1">
      <c r="A5" s="25">
        <v>1</v>
      </c>
      <c r="B5" s="179" t="s">
        <v>441</v>
      </c>
      <c r="C5" s="181"/>
      <c r="D5" s="182">
        <v>197.79</v>
      </c>
      <c r="E5" s="15" t="s">
        <v>438</v>
      </c>
      <c r="F5" s="24">
        <f>SUM(C5,D5)</f>
        <v>197.79</v>
      </c>
      <c r="G5" s="2"/>
      <c r="H5" s="3"/>
      <c r="I5" s="17" t="str">
        <f>E5</f>
        <v>основні засоби</v>
      </c>
      <c r="J5" s="3">
        <f>F5</f>
        <v>197.79</v>
      </c>
      <c r="K5" s="9">
        <v>197.79</v>
      </c>
    </row>
    <row r="6" spans="1:11" ht="31.5">
      <c r="A6" s="25">
        <v>2</v>
      </c>
      <c r="B6" s="179" t="s">
        <v>440</v>
      </c>
      <c r="C6" s="181"/>
      <c r="D6" s="177">
        <v>100.62</v>
      </c>
      <c r="E6" s="15" t="s">
        <v>438</v>
      </c>
      <c r="F6" s="24">
        <f>SUM(C6,D6)</f>
        <v>100.62</v>
      </c>
      <c r="G6" s="2"/>
      <c r="H6" s="3"/>
      <c r="I6" s="17" t="str">
        <f>E6</f>
        <v>основні засоби</v>
      </c>
      <c r="J6" s="3">
        <f>F6</f>
        <v>100.62</v>
      </c>
      <c r="K6" s="9">
        <v>100.62</v>
      </c>
    </row>
    <row r="7" spans="1:11" ht="15.75">
      <c r="A7" s="25">
        <v>3</v>
      </c>
      <c r="B7" s="180" t="s">
        <v>439</v>
      </c>
      <c r="C7" s="178"/>
      <c r="D7" s="177">
        <v>74.2</v>
      </c>
      <c r="E7" s="15" t="s">
        <v>438</v>
      </c>
      <c r="F7" s="24">
        <f>SUM(C7,D7)</f>
        <v>74.2</v>
      </c>
      <c r="G7" s="2"/>
      <c r="H7" s="3"/>
      <c r="I7" s="17" t="str">
        <f>E7</f>
        <v>основні засоби</v>
      </c>
      <c r="J7" s="3">
        <f>F7</f>
        <v>74.2</v>
      </c>
      <c r="K7" s="9">
        <v>74.2</v>
      </c>
    </row>
    <row r="8" spans="1:11" ht="48.75" customHeight="1">
      <c r="A8" s="25">
        <v>4</v>
      </c>
      <c r="B8" s="179" t="s">
        <v>13</v>
      </c>
      <c r="C8" s="178"/>
      <c r="D8" s="177">
        <v>185.14</v>
      </c>
      <c r="E8" s="15" t="s">
        <v>438</v>
      </c>
      <c r="F8" s="24">
        <f>SUM(C8,D8)</f>
        <v>185.14</v>
      </c>
      <c r="G8" s="2"/>
      <c r="H8" s="3"/>
      <c r="I8" s="17" t="str">
        <f>E8</f>
        <v>основні засоби</v>
      </c>
      <c r="J8" s="3">
        <f>F8</f>
        <v>185.14</v>
      </c>
      <c r="K8" s="3">
        <v>185.14</v>
      </c>
    </row>
    <row r="9" spans="1:11" ht="48.75" customHeight="1">
      <c r="A9" s="25">
        <v>5</v>
      </c>
      <c r="B9" s="179" t="s">
        <v>13</v>
      </c>
      <c r="C9" s="178"/>
      <c r="D9" s="177">
        <v>349.2</v>
      </c>
      <c r="E9" s="15" t="s">
        <v>12</v>
      </c>
      <c r="F9" s="24">
        <f>SUM(C9,D9)</f>
        <v>349.2</v>
      </c>
      <c r="G9" s="2"/>
      <c r="H9" s="3"/>
      <c r="I9" s="17" t="str">
        <f>E9</f>
        <v>медикаменти</v>
      </c>
      <c r="J9" s="3">
        <f>F9</f>
        <v>349.2</v>
      </c>
      <c r="K9" s="9"/>
    </row>
    <row r="10" spans="1:11" ht="48.75" customHeight="1">
      <c r="A10" s="25">
        <v>6</v>
      </c>
      <c r="B10" s="179" t="s">
        <v>437</v>
      </c>
      <c r="C10" s="178"/>
      <c r="D10" s="177">
        <v>294</v>
      </c>
      <c r="E10" s="15" t="s">
        <v>12</v>
      </c>
      <c r="F10" s="24">
        <f>SUM(C10,D10)</f>
        <v>294</v>
      </c>
      <c r="G10" s="2"/>
      <c r="H10" s="3"/>
      <c r="I10" s="17" t="str">
        <f>E10</f>
        <v>медикаменти</v>
      </c>
      <c r="J10" s="3">
        <f>F10</f>
        <v>294</v>
      </c>
      <c r="K10" s="9"/>
    </row>
    <row r="11" spans="1:11" ht="48.75" customHeight="1">
      <c r="A11" s="25">
        <v>7</v>
      </c>
      <c r="B11" s="179" t="s">
        <v>131</v>
      </c>
      <c r="C11" s="178"/>
      <c r="D11" s="177">
        <v>1.78</v>
      </c>
      <c r="E11" s="15" t="s">
        <v>12</v>
      </c>
      <c r="F11" s="24">
        <f>SUM(C11,D11)</f>
        <v>1.78</v>
      </c>
      <c r="G11" s="2"/>
      <c r="H11" s="3"/>
      <c r="I11" s="17" t="str">
        <f>E11</f>
        <v>медикаменти</v>
      </c>
      <c r="J11" s="3">
        <f>F11</f>
        <v>1.78</v>
      </c>
      <c r="K11" s="9"/>
    </row>
    <row r="12" spans="1:11" ht="48.75" customHeight="1">
      <c r="A12" s="25">
        <v>8</v>
      </c>
      <c r="B12" s="179" t="s">
        <v>436</v>
      </c>
      <c r="C12" s="178"/>
      <c r="D12" s="177">
        <v>25.57</v>
      </c>
      <c r="E12" s="15" t="s">
        <v>12</v>
      </c>
      <c r="F12" s="24">
        <f>SUM(C12,D12)</f>
        <v>25.57</v>
      </c>
      <c r="G12" s="2"/>
      <c r="H12" s="3"/>
      <c r="I12" s="17" t="str">
        <f>E12</f>
        <v>медикаменти</v>
      </c>
      <c r="J12" s="3">
        <f>F12</f>
        <v>25.57</v>
      </c>
      <c r="K12" s="9"/>
    </row>
    <row r="13" spans="1:11" ht="15.75">
      <c r="A13" s="4"/>
      <c r="B13" s="18" t="s">
        <v>9</v>
      </c>
      <c r="C13" s="19">
        <f>SUM(C5:C12)</f>
        <v>0</v>
      </c>
      <c r="D13" s="19">
        <f>SUM(D5:D12)</f>
        <v>1228.3</v>
      </c>
      <c r="E13" s="20"/>
      <c r="F13" s="24">
        <f>SUM(F5:F12)</f>
        <v>1228.3</v>
      </c>
      <c r="G13" s="22"/>
      <c r="H13" s="19">
        <f>SUM(H5:H12)</f>
        <v>0</v>
      </c>
      <c r="I13" s="20"/>
      <c r="J13" s="19">
        <f>SUM(J5:J12)</f>
        <v>1228.3</v>
      </c>
      <c r="K13" s="19">
        <f>SUM(K5:K12)</f>
        <v>557.75</v>
      </c>
    </row>
    <row r="14" spans="1:11" ht="15.7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1" ht="15.7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</row>
    <row r="16" spans="1:11" ht="15.75">
      <c r="A16" s="172"/>
      <c r="B16" s="176" t="s">
        <v>217</v>
      </c>
      <c r="C16" s="172"/>
      <c r="D16" s="172"/>
      <c r="E16" s="172"/>
      <c r="F16" s="29"/>
      <c r="G16" s="36" t="s">
        <v>435</v>
      </c>
      <c r="H16" s="175"/>
      <c r="I16" s="172"/>
      <c r="J16" s="172"/>
      <c r="K16" s="172"/>
    </row>
    <row r="17" spans="1:11" ht="15.75">
      <c r="A17" s="172"/>
      <c r="B17" s="176"/>
      <c r="C17" s="172"/>
      <c r="D17" s="172"/>
      <c r="E17" s="172"/>
      <c r="F17" s="174" t="s">
        <v>6</v>
      </c>
      <c r="G17" s="173"/>
      <c r="H17" s="173"/>
      <c r="I17" s="172"/>
      <c r="J17" s="172"/>
      <c r="K17" s="172"/>
    </row>
    <row r="18" spans="1:11" ht="15.75">
      <c r="A18" s="172"/>
      <c r="B18" s="176" t="s">
        <v>5</v>
      </c>
      <c r="C18" s="172"/>
      <c r="D18" s="172"/>
      <c r="E18" s="172"/>
      <c r="F18" s="29"/>
      <c r="G18" s="36" t="s">
        <v>434</v>
      </c>
      <c r="H18" s="175"/>
      <c r="I18" s="172"/>
      <c r="J18" s="172"/>
      <c r="K18" s="172"/>
    </row>
    <row r="19" spans="1:11" ht="15.75">
      <c r="A19" s="172"/>
      <c r="B19" s="172"/>
      <c r="C19" s="172"/>
      <c r="D19" s="172"/>
      <c r="E19" s="172"/>
      <c r="F19" s="174" t="s">
        <v>6</v>
      </c>
      <c r="G19" s="173"/>
      <c r="H19" s="173"/>
      <c r="I19" s="172"/>
      <c r="J19" s="172"/>
      <c r="K19" s="172"/>
    </row>
    <row r="20" spans="1:11" ht="15.7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</row>
  </sheetData>
  <sheetProtection/>
  <mergeCells count="10">
    <mergeCell ref="K3:K4"/>
    <mergeCell ref="A2:K2"/>
    <mergeCell ref="B1:J1"/>
    <mergeCell ref="C3:E3"/>
    <mergeCell ref="G18:H18"/>
    <mergeCell ref="G16:H16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35.7109375" style="0" customWidth="1"/>
    <col min="3" max="3" width="17.42187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3" max="13" width="13.57421875" style="0" customWidth="1"/>
  </cols>
  <sheetData>
    <row r="1" spans="1:11" ht="61.5" customHeight="1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92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15" customHeight="1">
      <c r="A5" s="25">
        <v>1</v>
      </c>
      <c r="B5" s="46" t="s">
        <v>91</v>
      </c>
      <c r="C5" s="3"/>
      <c r="D5" s="3">
        <v>39.15</v>
      </c>
      <c r="E5" s="15" t="s">
        <v>12</v>
      </c>
      <c r="F5" s="24">
        <f>SUM(C5,D5)</f>
        <v>39.15</v>
      </c>
      <c r="G5" s="2"/>
      <c r="H5" s="3"/>
      <c r="I5" s="15" t="s">
        <v>12</v>
      </c>
      <c r="J5" s="3">
        <v>39.15</v>
      </c>
      <c r="K5" s="9"/>
    </row>
    <row r="6" spans="1:11" ht="15" customHeight="1">
      <c r="A6" s="25">
        <v>2</v>
      </c>
      <c r="B6" s="46" t="s">
        <v>90</v>
      </c>
      <c r="C6" s="3"/>
      <c r="D6" s="3">
        <v>38245.49</v>
      </c>
      <c r="E6" s="15" t="s">
        <v>12</v>
      </c>
      <c r="F6" s="24">
        <f>SUM(C6,D6)</f>
        <v>38245.49</v>
      </c>
      <c r="G6" s="2"/>
      <c r="H6" s="3"/>
      <c r="I6" s="15" t="s">
        <v>12</v>
      </c>
      <c r="J6" s="3">
        <v>38245.49</v>
      </c>
      <c r="K6" s="9"/>
    </row>
    <row r="7" spans="1:11" ht="15" customHeight="1">
      <c r="A7" s="25">
        <v>3</v>
      </c>
      <c r="B7" s="46" t="s">
        <v>90</v>
      </c>
      <c r="C7" s="3"/>
      <c r="D7" s="3">
        <v>275.9</v>
      </c>
      <c r="E7" s="15" t="s">
        <v>30</v>
      </c>
      <c r="F7" s="24">
        <f>SUM(C7,D7)</f>
        <v>275.9</v>
      </c>
      <c r="G7" s="2"/>
      <c r="H7" s="3"/>
      <c r="I7" s="15" t="s">
        <v>30</v>
      </c>
      <c r="J7" s="3">
        <v>275.9</v>
      </c>
      <c r="K7" s="9"/>
    </row>
    <row r="8" spans="1:13" ht="15.75">
      <c r="A8" s="25">
        <v>4</v>
      </c>
      <c r="B8" s="45" t="s">
        <v>89</v>
      </c>
      <c r="C8" s="3"/>
      <c r="D8" s="3">
        <v>1519.92</v>
      </c>
      <c r="E8" s="15" t="s">
        <v>12</v>
      </c>
      <c r="F8" s="24">
        <f>SUM(C8,D8)</f>
        <v>1519.92</v>
      </c>
      <c r="G8" s="2"/>
      <c r="H8" s="3"/>
      <c r="I8" s="15" t="s">
        <v>12</v>
      </c>
      <c r="J8" s="3">
        <v>1519.92</v>
      </c>
      <c r="K8" s="9"/>
      <c r="M8" s="39"/>
    </row>
    <row r="9" spans="1:13" ht="15.75">
      <c r="A9" s="25">
        <v>5</v>
      </c>
      <c r="B9" s="45" t="s">
        <v>88</v>
      </c>
      <c r="C9" s="3"/>
      <c r="D9" s="3">
        <v>2.28</v>
      </c>
      <c r="E9" s="15" t="s">
        <v>12</v>
      </c>
      <c r="F9" s="24">
        <f>SUM(C9,D9)</f>
        <v>2.28</v>
      </c>
      <c r="G9" s="2"/>
      <c r="H9" s="3"/>
      <c r="I9" s="15" t="s">
        <v>12</v>
      </c>
      <c r="J9" s="3">
        <v>2.28</v>
      </c>
      <c r="K9" s="9"/>
      <c r="M9" s="39"/>
    </row>
    <row r="10" spans="1:11" ht="15.75">
      <c r="A10" s="25">
        <v>6</v>
      </c>
      <c r="B10" s="44" t="s">
        <v>87</v>
      </c>
      <c r="C10" s="3"/>
      <c r="D10" s="3">
        <v>33.59</v>
      </c>
      <c r="E10" s="15" t="s">
        <v>12</v>
      </c>
      <c r="F10" s="24">
        <f>SUM(C10,D10)</f>
        <v>33.59</v>
      </c>
      <c r="G10" s="2"/>
      <c r="H10" s="3"/>
      <c r="I10" s="15" t="s">
        <v>12</v>
      </c>
      <c r="J10" s="3">
        <v>33.59</v>
      </c>
      <c r="K10" s="9"/>
    </row>
    <row r="11" spans="1:11" ht="15.75">
      <c r="A11" s="25">
        <v>7</v>
      </c>
      <c r="B11" s="44" t="s">
        <v>87</v>
      </c>
      <c r="C11" s="3"/>
      <c r="D11" s="3">
        <v>1819.21</v>
      </c>
      <c r="E11" s="15" t="s">
        <v>30</v>
      </c>
      <c r="F11" s="24">
        <f>SUM(C11,D11)</f>
        <v>1819.21</v>
      </c>
      <c r="G11" s="2"/>
      <c r="H11" s="3"/>
      <c r="I11" s="15" t="s">
        <v>30</v>
      </c>
      <c r="J11" s="3">
        <v>1819.21</v>
      </c>
      <c r="K11" s="9"/>
    </row>
    <row r="12" spans="1:11" ht="15.75">
      <c r="A12" s="25">
        <v>8</v>
      </c>
      <c r="B12" s="44" t="s">
        <v>87</v>
      </c>
      <c r="C12" s="3"/>
      <c r="D12" s="3">
        <v>33.54</v>
      </c>
      <c r="E12" s="15" t="s">
        <v>69</v>
      </c>
      <c r="F12" s="24">
        <f>SUM(C12,D12)</f>
        <v>33.54</v>
      </c>
      <c r="G12" s="2"/>
      <c r="H12" s="3"/>
      <c r="I12" s="15" t="s">
        <v>69</v>
      </c>
      <c r="J12" s="3">
        <v>33.54</v>
      </c>
      <c r="K12" s="9"/>
    </row>
    <row r="13" spans="1:11" ht="15.75">
      <c r="A13" s="25">
        <v>9</v>
      </c>
      <c r="B13" s="44" t="s">
        <v>87</v>
      </c>
      <c r="C13" s="3"/>
      <c r="D13" s="3">
        <v>97.89</v>
      </c>
      <c r="E13" s="15" t="s">
        <v>48</v>
      </c>
      <c r="F13" s="24">
        <f>SUM(C13,D13)</f>
        <v>97.89</v>
      </c>
      <c r="G13" s="2"/>
      <c r="H13" s="3"/>
      <c r="I13" s="15" t="s">
        <v>48</v>
      </c>
      <c r="J13" s="3">
        <v>97.89</v>
      </c>
      <c r="K13" s="9"/>
    </row>
    <row r="14" spans="1:11" ht="15.75">
      <c r="A14" s="25">
        <v>10</v>
      </c>
      <c r="B14" s="44" t="s">
        <v>86</v>
      </c>
      <c r="C14" s="3"/>
      <c r="D14" s="3">
        <v>12611.31</v>
      </c>
      <c r="E14" s="15" t="s">
        <v>12</v>
      </c>
      <c r="F14" s="24">
        <f>SUM(C14,D14)</f>
        <v>12611.31</v>
      </c>
      <c r="G14" s="2"/>
      <c r="H14" s="3"/>
      <c r="I14" s="15" t="s">
        <v>12</v>
      </c>
      <c r="J14" s="3">
        <v>12611.31</v>
      </c>
      <c r="K14" s="9"/>
    </row>
    <row r="15" spans="1:11" ht="15.75">
      <c r="A15" s="25">
        <v>11</v>
      </c>
      <c r="B15" s="44" t="s">
        <v>85</v>
      </c>
      <c r="C15" s="3"/>
      <c r="D15" s="3">
        <v>7.28</v>
      </c>
      <c r="E15" s="15" t="s">
        <v>12</v>
      </c>
      <c r="F15" s="24">
        <f>SUM(C15,D15)</f>
        <v>7.28</v>
      </c>
      <c r="G15" s="2"/>
      <c r="H15" s="3"/>
      <c r="I15" s="15" t="s">
        <v>12</v>
      </c>
      <c r="J15" s="3">
        <v>7.28</v>
      </c>
      <c r="K15" s="9"/>
    </row>
    <row r="16" spans="1:11" ht="15.75">
      <c r="A16" s="25">
        <v>12</v>
      </c>
      <c r="B16" s="44" t="s">
        <v>84</v>
      </c>
      <c r="C16" s="3"/>
      <c r="D16" s="3">
        <v>82.02</v>
      </c>
      <c r="E16" s="15" t="s">
        <v>12</v>
      </c>
      <c r="F16" s="24">
        <f>SUM(C16,D16)</f>
        <v>82.02</v>
      </c>
      <c r="G16" s="2"/>
      <c r="H16" s="3"/>
      <c r="I16" s="15" t="s">
        <v>12</v>
      </c>
      <c r="J16" s="3">
        <v>82.02</v>
      </c>
      <c r="K16" s="9"/>
    </row>
    <row r="17" spans="1:11" ht="15.75">
      <c r="A17" s="25">
        <v>13</v>
      </c>
      <c r="B17" s="44" t="s">
        <v>84</v>
      </c>
      <c r="C17" s="3"/>
      <c r="D17" s="3">
        <v>142.8</v>
      </c>
      <c r="E17" s="15" t="s">
        <v>54</v>
      </c>
      <c r="F17" s="24">
        <f>SUM(C17,D17)</f>
        <v>142.8</v>
      </c>
      <c r="G17" s="2"/>
      <c r="H17" s="3"/>
      <c r="I17" s="15" t="s">
        <v>54</v>
      </c>
      <c r="J17" s="3">
        <v>142.8</v>
      </c>
      <c r="K17" s="9"/>
    </row>
    <row r="18" spans="1:11" ht="15.75">
      <c r="A18" s="25">
        <v>14</v>
      </c>
      <c r="B18" s="41" t="s">
        <v>83</v>
      </c>
      <c r="C18" s="3"/>
      <c r="D18" s="43">
        <v>1507.39</v>
      </c>
      <c r="E18" s="15" t="s">
        <v>12</v>
      </c>
      <c r="F18" s="24">
        <f>SUM(C18,D18)</f>
        <v>1507.39</v>
      </c>
      <c r="G18" s="2"/>
      <c r="H18" s="3"/>
      <c r="I18" s="15" t="s">
        <v>12</v>
      </c>
      <c r="J18" s="43">
        <v>1507.39</v>
      </c>
      <c r="K18" s="9"/>
    </row>
    <row r="19" spans="1:11" ht="15.75">
      <c r="A19" s="25">
        <v>15</v>
      </c>
      <c r="B19" s="41" t="s">
        <v>82</v>
      </c>
      <c r="C19" s="3"/>
      <c r="D19" s="43">
        <v>0.5</v>
      </c>
      <c r="E19" s="15" t="s">
        <v>12</v>
      </c>
      <c r="F19" s="24">
        <f>SUM(C19,D19)</f>
        <v>0.5</v>
      </c>
      <c r="G19" s="2"/>
      <c r="H19" s="3"/>
      <c r="I19" s="15" t="s">
        <v>12</v>
      </c>
      <c r="J19" s="43">
        <v>0.5</v>
      </c>
      <c r="K19" s="9"/>
    </row>
    <row r="20" spans="1:13" ht="15.75">
      <c r="A20" s="25">
        <v>16</v>
      </c>
      <c r="B20" s="41" t="s">
        <v>81</v>
      </c>
      <c r="C20" s="3"/>
      <c r="D20" s="3">
        <v>826.33</v>
      </c>
      <c r="E20" s="15" t="s">
        <v>12</v>
      </c>
      <c r="F20" s="24">
        <f>SUM(C20,D20)</f>
        <v>826.33</v>
      </c>
      <c r="G20" s="14"/>
      <c r="H20" s="3"/>
      <c r="I20" s="15" t="s">
        <v>12</v>
      </c>
      <c r="J20" s="3">
        <v>826.33</v>
      </c>
      <c r="K20" s="9"/>
      <c r="M20" s="39"/>
    </row>
    <row r="21" spans="1:11" ht="15.75">
      <c r="A21" s="25">
        <v>17</v>
      </c>
      <c r="B21" s="41" t="s">
        <v>80</v>
      </c>
      <c r="C21" s="3"/>
      <c r="D21" s="3">
        <v>6.2</v>
      </c>
      <c r="E21" s="15" t="s">
        <v>12</v>
      </c>
      <c r="F21" s="24">
        <f>SUM(C21,D21)</f>
        <v>6.2</v>
      </c>
      <c r="G21" s="14"/>
      <c r="H21" s="3"/>
      <c r="I21" s="15" t="s">
        <v>12</v>
      </c>
      <c r="J21" s="3">
        <v>6.2</v>
      </c>
      <c r="K21" s="9"/>
    </row>
    <row r="22" spans="1:11" ht="15.75">
      <c r="A22" s="25">
        <v>18</v>
      </c>
      <c r="B22" s="41" t="s">
        <v>79</v>
      </c>
      <c r="C22" s="3"/>
      <c r="D22" s="3">
        <v>1.35</v>
      </c>
      <c r="E22" s="15" t="s">
        <v>12</v>
      </c>
      <c r="F22" s="24">
        <f>SUM(C22,D22)</f>
        <v>1.35</v>
      </c>
      <c r="G22" s="14"/>
      <c r="H22" s="3"/>
      <c r="I22" s="15" t="s">
        <v>12</v>
      </c>
      <c r="J22" s="3">
        <v>1.35</v>
      </c>
      <c r="K22" s="9"/>
    </row>
    <row r="23" spans="1:11" ht="15.75">
      <c r="A23" s="25">
        <v>19</v>
      </c>
      <c r="B23" s="41" t="s">
        <v>78</v>
      </c>
      <c r="C23" s="3"/>
      <c r="D23" s="3">
        <v>62.68</v>
      </c>
      <c r="E23" s="15" t="s">
        <v>54</v>
      </c>
      <c r="F23" s="24">
        <f>SUM(C23,D23)</f>
        <v>62.68</v>
      </c>
      <c r="G23" s="2"/>
      <c r="H23" s="3"/>
      <c r="I23" s="15" t="s">
        <v>54</v>
      </c>
      <c r="J23" s="3">
        <v>62.68</v>
      </c>
      <c r="K23" s="9"/>
    </row>
    <row r="24" spans="1:11" ht="15.75">
      <c r="A24" s="25">
        <v>20</v>
      </c>
      <c r="B24" s="41" t="s">
        <v>78</v>
      </c>
      <c r="C24" s="3"/>
      <c r="D24" s="3">
        <v>7.04</v>
      </c>
      <c r="E24" s="15" t="s">
        <v>64</v>
      </c>
      <c r="F24" s="24">
        <f>SUM(C24,D24)</f>
        <v>7.04</v>
      </c>
      <c r="G24" s="2"/>
      <c r="H24" s="3"/>
      <c r="I24" s="15" t="s">
        <v>64</v>
      </c>
      <c r="J24" s="3">
        <v>7.04</v>
      </c>
      <c r="K24" s="9"/>
    </row>
    <row r="25" spans="1:11" ht="15.75">
      <c r="A25" s="25">
        <v>21</v>
      </c>
      <c r="B25" s="41" t="s">
        <v>77</v>
      </c>
      <c r="C25" s="3"/>
      <c r="D25" s="3">
        <v>33.3</v>
      </c>
      <c r="E25" s="15" t="s">
        <v>12</v>
      </c>
      <c r="F25" s="24">
        <f>SUM(C25,D25)</f>
        <v>33.3</v>
      </c>
      <c r="G25" s="2"/>
      <c r="H25" s="3"/>
      <c r="I25" s="15" t="s">
        <v>12</v>
      </c>
      <c r="J25" s="3">
        <v>33.3</v>
      </c>
      <c r="K25" s="9"/>
    </row>
    <row r="26" spans="1:11" ht="15" customHeight="1">
      <c r="A26" s="25">
        <v>22</v>
      </c>
      <c r="B26" s="41" t="s">
        <v>77</v>
      </c>
      <c r="C26" s="3"/>
      <c r="D26" s="3">
        <v>117</v>
      </c>
      <c r="E26" s="15" t="s">
        <v>54</v>
      </c>
      <c r="F26" s="24">
        <f>SUM(C26,D26)</f>
        <v>117</v>
      </c>
      <c r="G26" s="2"/>
      <c r="H26" s="3"/>
      <c r="I26" s="15" t="s">
        <v>54</v>
      </c>
      <c r="J26" s="3">
        <v>117</v>
      </c>
      <c r="K26" s="9"/>
    </row>
    <row r="27" spans="1:11" ht="29.25" customHeight="1">
      <c r="A27" s="25">
        <v>23</v>
      </c>
      <c r="B27" s="42" t="s">
        <v>76</v>
      </c>
      <c r="C27" s="3"/>
      <c r="D27" s="3">
        <v>1.5</v>
      </c>
      <c r="E27" s="15" t="s">
        <v>30</v>
      </c>
      <c r="F27" s="24">
        <f>SUM(C27,D27)</f>
        <v>1.5</v>
      </c>
      <c r="G27" s="2"/>
      <c r="H27" s="3"/>
      <c r="I27" s="15" t="s">
        <v>30</v>
      </c>
      <c r="J27" s="3">
        <v>1.5</v>
      </c>
      <c r="K27" s="9"/>
    </row>
    <row r="28" spans="1:11" ht="17.25" customHeight="1">
      <c r="A28" s="25">
        <v>24</v>
      </c>
      <c r="B28" s="42" t="s">
        <v>75</v>
      </c>
      <c r="C28" s="3"/>
      <c r="D28" s="3">
        <v>8.8</v>
      </c>
      <c r="E28" s="15" t="s">
        <v>30</v>
      </c>
      <c r="F28" s="24">
        <f>SUM(C28,D28)</f>
        <v>8.8</v>
      </c>
      <c r="G28" s="2"/>
      <c r="H28" s="3"/>
      <c r="I28" s="15" t="s">
        <v>30</v>
      </c>
      <c r="J28" s="3">
        <v>8.8</v>
      </c>
      <c r="K28" s="9"/>
    </row>
    <row r="29" spans="1:11" ht="33" customHeight="1">
      <c r="A29" s="25">
        <v>25</v>
      </c>
      <c r="B29" s="42" t="s">
        <v>74</v>
      </c>
      <c r="C29" s="3"/>
      <c r="D29" s="3">
        <v>5.72</v>
      </c>
      <c r="E29" s="15" t="s">
        <v>12</v>
      </c>
      <c r="F29" s="24">
        <f>SUM(C29,D29)</f>
        <v>5.72</v>
      </c>
      <c r="G29" s="2"/>
      <c r="H29" s="3"/>
      <c r="I29" s="15" t="s">
        <v>12</v>
      </c>
      <c r="J29" s="3">
        <v>5.72</v>
      </c>
      <c r="K29" s="9"/>
    </row>
    <row r="30" spans="1:11" ht="33" customHeight="1">
      <c r="A30" s="25">
        <v>26</v>
      </c>
      <c r="B30" s="42" t="s">
        <v>73</v>
      </c>
      <c r="C30" s="3"/>
      <c r="D30" s="3">
        <v>35.57</v>
      </c>
      <c r="E30" s="15" t="s">
        <v>12</v>
      </c>
      <c r="F30" s="24">
        <f>SUM(C30,D30)</f>
        <v>35.57</v>
      </c>
      <c r="G30" s="2"/>
      <c r="H30" s="3"/>
      <c r="I30" s="15" t="s">
        <v>12</v>
      </c>
      <c r="J30" s="3">
        <v>35.57</v>
      </c>
      <c r="K30" s="9"/>
    </row>
    <row r="31" spans="1:11" ht="33" customHeight="1">
      <c r="A31" s="25">
        <v>27</v>
      </c>
      <c r="B31" s="42" t="s">
        <v>72</v>
      </c>
      <c r="C31" s="3"/>
      <c r="D31" s="3">
        <v>0.4</v>
      </c>
      <c r="E31" s="15" t="s">
        <v>12</v>
      </c>
      <c r="F31" s="24">
        <f>SUM(C31,D31)</f>
        <v>0.4</v>
      </c>
      <c r="G31" s="2"/>
      <c r="H31" s="3"/>
      <c r="I31" s="15" t="s">
        <v>12</v>
      </c>
      <c r="J31" s="3">
        <v>0.4</v>
      </c>
      <c r="K31" s="9"/>
    </row>
    <row r="32" spans="1:11" ht="16.5" customHeight="1">
      <c r="A32" s="25">
        <v>28</v>
      </c>
      <c r="B32" s="42" t="s">
        <v>71</v>
      </c>
      <c r="C32" s="3"/>
      <c r="D32" s="3">
        <v>22.52</v>
      </c>
      <c r="E32" s="15" t="s">
        <v>12</v>
      </c>
      <c r="F32" s="24">
        <f>SUM(C32,D32)</f>
        <v>22.52</v>
      </c>
      <c r="G32" s="2"/>
      <c r="H32" s="3"/>
      <c r="I32" s="15" t="s">
        <v>12</v>
      </c>
      <c r="J32" s="3">
        <v>22.52</v>
      </c>
      <c r="K32" s="9"/>
    </row>
    <row r="33" spans="1:11" ht="32.25" customHeight="1">
      <c r="A33" s="25">
        <v>29</v>
      </c>
      <c r="B33" s="42" t="s">
        <v>70</v>
      </c>
      <c r="C33" s="3"/>
      <c r="D33" s="3">
        <v>12.9</v>
      </c>
      <c r="E33" s="15" t="s">
        <v>69</v>
      </c>
      <c r="F33" s="24">
        <f>SUM(C33,D33)</f>
        <v>12.9</v>
      </c>
      <c r="G33" s="2"/>
      <c r="H33" s="3"/>
      <c r="I33" s="15" t="s">
        <v>69</v>
      </c>
      <c r="J33" s="3">
        <v>12.9</v>
      </c>
      <c r="K33" s="9"/>
    </row>
    <row r="34" spans="1:11" ht="31.5" customHeight="1">
      <c r="A34" s="25">
        <v>30</v>
      </c>
      <c r="B34" s="42" t="s">
        <v>68</v>
      </c>
      <c r="C34" s="3"/>
      <c r="D34" s="3">
        <v>348.08</v>
      </c>
      <c r="E34" s="15" t="s">
        <v>12</v>
      </c>
      <c r="F34" s="24">
        <f>SUM(C34,D34)</f>
        <v>348.08</v>
      </c>
      <c r="G34" s="2"/>
      <c r="H34" s="3"/>
      <c r="I34" s="15" t="s">
        <v>12</v>
      </c>
      <c r="J34" s="3">
        <v>348.08</v>
      </c>
      <c r="K34" s="9"/>
    </row>
    <row r="35" spans="1:11" ht="16.5" customHeight="1">
      <c r="A35" s="25">
        <v>31</v>
      </c>
      <c r="B35" s="42" t="s">
        <v>67</v>
      </c>
      <c r="C35" s="3"/>
      <c r="D35" s="3">
        <v>33.09</v>
      </c>
      <c r="E35" s="15" t="s">
        <v>30</v>
      </c>
      <c r="F35" s="24">
        <f>SUM(C35,D35)</f>
        <v>33.09</v>
      </c>
      <c r="G35" s="2"/>
      <c r="H35" s="3"/>
      <c r="I35" s="15" t="s">
        <v>30</v>
      </c>
      <c r="J35" s="3">
        <v>33.09</v>
      </c>
      <c r="K35" s="9"/>
    </row>
    <row r="36" spans="1:11" ht="16.5" customHeight="1">
      <c r="A36" s="25">
        <v>32</v>
      </c>
      <c r="B36" s="42" t="s">
        <v>66</v>
      </c>
      <c r="C36" s="3"/>
      <c r="D36" s="3">
        <v>14</v>
      </c>
      <c r="E36" s="15" t="s">
        <v>12</v>
      </c>
      <c r="F36" s="24">
        <f>SUM(C36,D36)</f>
        <v>14</v>
      </c>
      <c r="G36" s="2"/>
      <c r="H36" s="3"/>
      <c r="I36" s="15" t="s">
        <v>12</v>
      </c>
      <c r="J36" s="3">
        <v>14</v>
      </c>
      <c r="K36" s="9"/>
    </row>
    <row r="37" spans="1:11" ht="15" customHeight="1">
      <c r="A37" s="25">
        <v>33</v>
      </c>
      <c r="B37" s="42" t="s">
        <v>65</v>
      </c>
      <c r="C37" s="3"/>
      <c r="D37" s="3">
        <v>12.4</v>
      </c>
      <c r="E37" s="15" t="s">
        <v>12</v>
      </c>
      <c r="F37" s="24">
        <f>SUM(C37,D37)</f>
        <v>12.4</v>
      </c>
      <c r="G37" s="2"/>
      <c r="H37" s="3"/>
      <c r="I37" s="15" t="s">
        <v>12</v>
      </c>
      <c r="J37" s="3">
        <v>12.4</v>
      </c>
      <c r="K37" s="9"/>
    </row>
    <row r="38" spans="1:11" ht="17.25" customHeight="1">
      <c r="A38" s="25">
        <v>34</v>
      </c>
      <c r="B38" s="42" t="s">
        <v>65</v>
      </c>
      <c r="C38" s="3"/>
      <c r="D38" s="3">
        <v>0.25</v>
      </c>
      <c r="E38" s="15" t="s">
        <v>64</v>
      </c>
      <c r="F38" s="24">
        <f>SUM(C38,D38)</f>
        <v>0.25</v>
      </c>
      <c r="G38" s="2"/>
      <c r="H38" s="3"/>
      <c r="I38" s="15" t="s">
        <v>64</v>
      </c>
      <c r="J38" s="3">
        <v>0.25</v>
      </c>
      <c r="K38" s="9"/>
    </row>
    <row r="39" spans="1:11" ht="30.75" customHeight="1">
      <c r="A39" s="25">
        <v>35</v>
      </c>
      <c r="B39" s="42" t="s">
        <v>63</v>
      </c>
      <c r="C39" s="3"/>
      <c r="D39" s="3">
        <v>11.79</v>
      </c>
      <c r="E39" s="15" t="s">
        <v>30</v>
      </c>
      <c r="F39" s="24">
        <f>SUM(C39,D39)</f>
        <v>11.79</v>
      </c>
      <c r="G39" s="2"/>
      <c r="H39" s="3"/>
      <c r="I39" s="15" t="s">
        <v>30</v>
      </c>
      <c r="J39" s="3">
        <v>11.79</v>
      </c>
      <c r="K39" s="9"/>
    </row>
    <row r="40" spans="1:11" ht="18" customHeight="1">
      <c r="A40" s="25">
        <v>36</v>
      </c>
      <c r="B40" s="42" t="s">
        <v>62</v>
      </c>
      <c r="C40" s="3"/>
      <c r="D40" s="3">
        <v>48.41</v>
      </c>
      <c r="E40" s="15" t="s">
        <v>30</v>
      </c>
      <c r="F40" s="24">
        <f>SUM(C40,D40)</f>
        <v>48.41</v>
      </c>
      <c r="G40" s="2"/>
      <c r="H40" s="3"/>
      <c r="I40" s="15" t="s">
        <v>30</v>
      </c>
      <c r="J40" s="3">
        <v>48.41</v>
      </c>
      <c r="K40" s="9"/>
    </row>
    <row r="41" spans="1:11" ht="18.75" customHeight="1">
      <c r="A41" s="25">
        <v>37</v>
      </c>
      <c r="B41" s="42" t="s">
        <v>61</v>
      </c>
      <c r="C41" s="3"/>
      <c r="D41" s="3">
        <v>125.38</v>
      </c>
      <c r="E41" s="15" t="s">
        <v>30</v>
      </c>
      <c r="F41" s="24">
        <f>SUM(C41,D41)</f>
        <v>125.38</v>
      </c>
      <c r="G41" s="2"/>
      <c r="H41" s="3"/>
      <c r="I41" s="15" t="s">
        <v>30</v>
      </c>
      <c r="J41" s="3">
        <v>125.38</v>
      </c>
      <c r="K41" s="9"/>
    </row>
    <row r="42" spans="1:11" ht="18.75" customHeight="1">
      <c r="A42" s="25">
        <v>38</v>
      </c>
      <c r="B42" s="42" t="s">
        <v>60</v>
      </c>
      <c r="C42" s="3"/>
      <c r="D42" s="3">
        <v>225</v>
      </c>
      <c r="E42" s="15" t="s">
        <v>30</v>
      </c>
      <c r="F42" s="24">
        <f>SUM(C42,D42)</f>
        <v>225</v>
      </c>
      <c r="G42" s="2"/>
      <c r="H42" s="3"/>
      <c r="I42" s="15" t="s">
        <v>30</v>
      </c>
      <c r="J42" s="3">
        <v>225</v>
      </c>
      <c r="K42" s="9"/>
    </row>
    <row r="43" spans="1:11" ht="31.5" customHeight="1">
      <c r="A43" s="25">
        <v>39</v>
      </c>
      <c r="B43" s="42" t="s">
        <v>59</v>
      </c>
      <c r="C43" s="3"/>
      <c r="D43" s="3">
        <v>85.74</v>
      </c>
      <c r="E43" s="15" t="s">
        <v>30</v>
      </c>
      <c r="F43" s="24">
        <f>SUM(C43,D43)</f>
        <v>85.74</v>
      </c>
      <c r="G43" s="2"/>
      <c r="H43" s="3"/>
      <c r="I43" s="15" t="s">
        <v>30</v>
      </c>
      <c r="J43" s="3">
        <v>85.74</v>
      </c>
      <c r="K43" s="9"/>
    </row>
    <row r="44" spans="1:11" ht="18.75" customHeight="1">
      <c r="A44" s="25">
        <v>40</v>
      </c>
      <c r="B44" s="42" t="s">
        <v>58</v>
      </c>
      <c r="C44" s="3"/>
      <c r="D44" s="3">
        <v>5870.18</v>
      </c>
      <c r="E44" s="15" t="s">
        <v>12</v>
      </c>
      <c r="F44" s="24">
        <f>SUM(C44,D44)</f>
        <v>5870.18</v>
      </c>
      <c r="G44" s="2"/>
      <c r="H44" s="3"/>
      <c r="I44" s="15" t="s">
        <v>12</v>
      </c>
      <c r="J44" s="3">
        <v>5870.18</v>
      </c>
      <c r="K44" s="9"/>
    </row>
    <row r="45" spans="1:11" ht="18.75" customHeight="1">
      <c r="A45" s="25">
        <v>41</v>
      </c>
      <c r="B45" s="42" t="s">
        <v>57</v>
      </c>
      <c r="C45" s="3"/>
      <c r="D45" s="3">
        <v>2.55</v>
      </c>
      <c r="E45" s="15" t="s">
        <v>12</v>
      </c>
      <c r="F45" s="24">
        <f>SUM(C45,D45)</f>
        <v>2.55</v>
      </c>
      <c r="G45" s="2"/>
      <c r="H45" s="3"/>
      <c r="I45" s="15" t="s">
        <v>12</v>
      </c>
      <c r="J45" s="3">
        <v>2.55</v>
      </c>
      <c r="K45" s="9"/>
    </row>
    <row r="46" spans="1:11" ht="15" customHeight="1">
      <c r="A46" s="25">
        <v>42</v>
      </c>
      <c r="B46" s="42" t="s">
        <v>56</v>
      </c>
      <c r="C46" s="3"/>
      <c r="D46" s="3">
        <v>177.23</v>
      </c>
      <c r="E46" s="15" t="s">
        <v>30</v>
      </c>
      <c r="F46" s="24">
        <f>SUM(C46,D46)</f>
        <v>177.23</v>
      </c>
      <c r="G46" s="2"/>
      <c r="H46" s="3"/>
      <c r="I46" s="15" t="s">
        <v>30</v>
      </c>
      <c r="J46" s="3">
        <v>177.23</v>
      </c>
      <c r="K46" s="9"/>
    </row>
    <row r="47" spans="1:11" ht="15" customHeight="1">
      <c r="A47" s="25">
        <v>43</v>
      </c>
      <c r="B47" s="41" t="s">
        <v>53</v>
      </c>
      <c r="C47" s="3"/>
      <c r="D47" s="3">
        <v>24.7</v>
      </c>
      <c r="E47" s="15" t="s">
        <v>30</v>
      </c>
      <c r="F47" s="24">
        <f>SUM(C47,D47)</f>
        <v>24.7</v>
      </c>
      <c r="G47" s="2"/>
      <c r="H47" s="3"/>
      <c r="I47" s="15" t="s">
        <v>30</v>
      </c>
      <c r="J47" s="3">
        <v>24.7</v>
      </c>
      <c r="K47" s="9"/>
    </row>
    <row r="48" spans="1:11" ht="15" customHeight="1">
      <c r="A48" s="25">
        <v>44</v>
      </c>
      <c r="B48" s="41" t="s">
        <v>53</v>
      </c>
      <c r="C48" s="3"/>
      <c r="D48" s="3">
        <v>0.58</v>
      </c>
      <c r="E48" s="15" t="s">
        <v>55</v>
      </c>
      <c r="F48" s="24">
        <f>SUM(C48,D48)</f>
        <v>0.58</v>
      </c>
      <c r="G48" s="2"/>
      <c r="H48" s="3"/>
      <c r="I48" s="15" t="s">
        <v>55</v>
      </c>
      <c r="J48" s="3">
        <v>0.58</v>
      </c>
      <c r="K48" s="9"/>
    </row>
    <row r="49" spans="1:11" ht="15" customHeight="1">
      <c r="A49" s="25">
        <v>45</v>
      </c>
      <c r="B49" s="41" t="s">
        <v>53</v>
      </c>
      <c r="C49" s="3"/>
      <c r="D49" s="3">
        <v>0.5</v>
      </c>
      <c r="E49" s="15" t="s">
        <v>54</v>
      </c>
      <c r="F49" s="24">
        <f>SUM(C49,D49)</f>
        <v>0.5</v>
      </c>
      <c r="G49" s="2"/>
      <c r="H49" s="3"/>
      <c r="I49" s="15" t="s">
        <v>54</v>
      </c>
      <c r="J49" s="3">
        <v>0.5</v>
      </c>
      <c r="K49" s="9"/>
    </row>
    <row r="50" spans="1:11" ht="15" customHeight="1">
      <c r="A50" s="25">
        <v>46</v>
      </c>
      <c r="B50" s="41" t="s">
        <v>53</v>
      </c>
      <c r="C50" s="3"/>
      <c r="D50" s="3">
        <v>2.6</v>
      </c>
      <c r="E50" s="15" t="s">
        <v>12</v>
      </c>
      <c r="F50" s="24">
        <f>SUM(C50,D50)</f>
        <v>2.6</v>
      </c>
      <c r="G50" s="2"/>
      <c r="H50" s="3"/>
      <c r="I50" s="15" t="s">
        <v>12</v>
      </c>
      <c r="J50" s="3">
        <v>2.6</v>
      </c>
      <c r="K50" s="9"/>
    </row>
    <row r="51" spans="1:11" ht="15" customHeight="1">
      <c r="A51" s="25">
        <v>47</v>
      </c>
      <c r="B51" s="41" t="s">
        <v>52</v>
      </c>
      <c r="C51" s="3">
        <v>2743.62</v>
      </c>
      <c r="D51" s="3"/>
      <c r="E51" s="15"/>
      <c r="F51" s="24">
        <f>SUM(C51,D51)</f>
        <v>2743.62</v>
      </c>
      <c r="G51" s="2">
        <v>2220</v>
      </c>
      <c r="H51" s="3">
        <v>277.35</v>
      </c>
      <c r="I51" s="15"/>
      <c r="J51" s="3"/>
      <c r="K51" s="9"/>
    </row>
    <row r="52" spans="1:11" ht="15.75">
      <c r="A52" s="25">
        <v>48</v>
      </c>
      <c r="B52" s="40" t="s">
        <v>51</v>
      </c>
      <c r="C52" s="3">
        <v>74.49</v>
      </c>
      <c r="D52" s="3"/>
      <c r="E52" s="15"/>
      <c r="F52" s="24">
        <f>SUM(C52,D52)</f>
        <v>74.49</v>
      </c>
      <c r="G52" s="2">
        <v>2210</v>
      </c>
      <c r="H52" s="3">
        <v>38.59</v>
      </c>
      <c r="I52" s="15"/>
      <c r="J52" s="3"/>
      <c r="K52" s="9"/>
    </row>
    <row r="53" spans="1:11" ht="15.75">
      <c r="A53" s="25"/>
      <c r="B53" s="40"/>
      <c r="C53" s="3"/>
      <c r="D53" s="3"/>
      <c r="E53" s="15"/>
      <c r="F53" s="24"/>
      <c r="G53" s="2">
        <v>2240</v>
      </c>
      <c r="H53" s="3">
        <v>48.89</v>
      </c>
      <c r="I53" s="15"/>
      <c r="J53" s="3"/>
      <c r="K53" s="9"/>
    </row>
    <row r="54" spans="1:11" ht="15.75">
      <c r="A54" s="4"/>
      <c r="B54" s="18" t="s">
        <v>9</v>
      </c>
      <c r="C54" s="19">
        <f>SUM(C5:C52)</f>
        <v>2818.1099999999997</v>
      </c>
      <c r="D54" s="19">
        <f>SUM(D5:D52)</f>
        <v>64542.06</v>
      </c>
      <c r="E54" s="20"/>
      <c r="F54" s="21">
        <f>SUM(C54,D54)</f>
        <v>67360.17</v>
      </c>
      <c r="G54" s="22"/>
      <c r="H54" s="19">
        <f>SUM(H5:H53)</f>
        <v>364.83000000000004</v>
      </c>
      <c r="I54" s="20"/>
      <c r="J54" s="19">
        <f>SUM(J5:J52)</f>
        <v>64542.06</v>
      </c>
      <c r="K54" s="23">
        <f>C54-H54</f>
        <v>2453.2799999999997</v>
      </c>
    </row>
    <row r="56" ht="15">
      <c r="D56" s="39"/>
    </row>
    <row r="57" spans="2:8" ht="15.75">
      <c r="B57" s="13" t="s">
        <v>4</v>
      </c>
      <c r="C57" s="39"/>
      <c r="F57" s="10"/>
      <c r="G57" s="36" t="s">
        <v>50</v>
      </c>
      <c r="H57" s="37"/>
    </row>
    <row r="58" spans="2:8" ht="15">
      <c r="B58" s="13"/>
      <c r="F58" s="11" t="s">
        <v>6</v>
      </c>
      <c r="G58" s="12"/>
      <c r="H58" s="12"/>
    </row>
    <row r="59" spans="2:8" ht="15.75">
      <c r="B59" s="13" t="s">
        <v>5</v>
      </c>
      <c r="F59" s="10"/>
      <c r="G59" s="36" t="s">
        <v>49</v>
      </c>
      <c r="H59" s="37"/>
    </row>
    <row r="60" spans="6:8" ht="15">
      <c r="F60" s="11" t="s">
        <v>6</v>
      </c>
      <c r="G60" s="12"/>
      <c r="H60" s="12"/>
    </row>
    <row r="63" ht="15">
      <c r="C63" s="39"/>
    </row>
    <row r="64" ht="15">
      <c r="C64" s="39"/>
    </row>
  </sheetData>
  <sheetProtection/>
  <mergeCells count="10">
    <mergeCell ref="K3:K4"/>
    <mergeCell ref="A2:K2"/>
    <mergeCell ref="C3:E3"/>
    <mergeCell ref="A1:K1"/>
    <mergeCell ref="G59:H59"/>
    <mergeCell ref="G57:H57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80" zoomScaleNormal="80" zoomScaleSheetLayoutView="2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31.8515625" style="0" customWidth="1"/>
    <col min="3" max="3" width="12.140625" style="0" customWidth="1"/>
    <col min="4" max="4" width="11.28125" style="0" customWidth="1"/>
    <col min="5" max="5" width="30.8515625" style="0" customWidth="1"/>
    <col min="6" max="6" width="15.7109375" style="0" customWidth="1"/>
    <col min="7" max="7" width="10.7109375" style="0" customWidth="1"/>
    <col min="8" max="8" width="20.7109375" style="0" customWidth="1"/>
    <col min="9" max="9" width="38.7109375" style="0" customWidth="1"/>
    <col min="10" max="10" width="15.8515625" style="0" customWidth="1"/>
    <col min="11" max="11" width="25.00390625" style="0" customWidth="1"/>
  </cols>
  <sheetData>
    <row r="1" spans="1:11" ht="61.5" customHeight="1">
      <c r="A1" s="1"/>
      <c r="B1" s="33" t="s">
        <v>503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16.5" customHeight="1">
      <c r="A2" s="32" t="s">
        <v>146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7.5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66.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54" customHeight="1">
      <c r="A5" s="25" t="s">
        <v>502</v>
      </c>
      <c r="B5" s="205" t="s">
        <v>501</v>
      </c>
      <c r="C5" s="3"/>
      <c r="D5" s="212">
        <v>8.76</v>
      </c>
      <c r="E5" s="213" t="s">
        <v>500</v>
      </c>
      <c r="F5" s="64">
        <f>SUM(C5,D5)</f>
        <v>8.76</v>
      </c>
      <c r="G5" s="63"/>
      <c r="H5" s="3"/>
      <c r="I5" s="213" t="s">
        <v>500</v>
      </c>
      <c r="J5" s="212">
        <f>D5</f>
        <v>8.76</v>
      </c>
      <c r="K5" s="9"/>
    </row>
    <row r="6" spans="1:11" ht="76.5" customHeight="1">
      <c r="A6" s="25" t="s">
        <v>499</v>
      </c>
      <c r="B6" s="205" t="s">
        <v>498</v>
      </c>
      <c r="C6" s="3"/>
      <c r="D6" s="212">
        <v>156</v>
      </c>
      <c r="E6" s="213" t="s">
        <v>497</v>
      </c>
      <c r="F6" s="64">
        <f>SUM(C6,D6)</f>
        <v>156</v>
      </c>
      <c r="G6" s="63"/>
      <c r="H6" s="3"/>
      <c r="I6" s="213" t="s">
        <v>497</v>
      </c>
      <c r="J6" s="212">
        <f>D6</f>
        <v>156</v>
      </c>
      <c r="K6" s="9"/>
    </row>
    <row r="7" spans="1:11" ht="64.5" customHeight="1">
      <c r="A7" s="25" t="s">
        <v>496</v>
      </c>
      <c r="B7" s="205" t="s">
        <v>495</v>
      </c>
      <c r="C7" s="3"/>
      <c r="D7" s="212">
        <v>11.85</v>
      </c>
      <c r="E7" s="213" t="s">
        <v>494</v>
      </c>
      <c r="F7" s="64"/>
      <c r="G7" s="63"/>
      <c r="H7" s="3"/>
      <c r="I7" s="213" t="s">
        <v>494</v>
      </c>
      <c r="J7" s="212">
        <f>D7</f>
        <v>11.85</v>
      </c>
      <c r="K7" s="9"/>
    </row>
    <row r="8" spans="1:11" ht="76.5" customHeight="1">
      <c r="A8" s="25" t="s">
        <v>493</v>
      </c>
      <c r="B8" s="205" t="s">
        <v>492</v>
      </c>
      <c r="C8" s="3"/>
      <c r="D8" s="212">
        <v>51.8</v>
      </c>
      <c r="E8" s="213" t="s">
        <v>491</v>
      </c>
      <c r="F8" s="64"/>
      <c r="G8" s="63"/>
      <c r="H8" s="3"/>
      <c r="I8" s="213" t="s">
        <v>491</v>
      </c>
      <c r="J8" s="212">
        <f>D8</f>
        <v>51.8</v>
      </c>
      <c r="K8" s="9"/>
    </row>
    <row r="9" spans="1:11" ht="98.25" customHeight="1">
      <c r="A9" s="25" t="s">
        <v>490</v>
      </c>
      <c r="B9" s="205" t="s">
        <v>489</v>
      </c>
      <c r="C9" s="3"/>
      <c r="D9" s="212">
        <v>36.65</v>
      </c>
      <c r="E9" s="213" t="s">
        <v>488</v>
      </c>
      <c r="F9" s="64">
        <f>SUM(C9,D9)</f>
        <v>36.65</v>
      </c>
      <c r="G9" s="63"/>
      <c r="H9" s="3"/>
      <c r="I9" s="213" t="s">
        <v>488</v>
      </c>
      <c r="J9" s="212">
        <f>D9</f>
        <v>36.65</v>
      </c>
      <c r="K9" s="9"/>
    </row>
    <row r="10" spans="1:11" ht="54" customHeight="1">
      <c r="A10" s="25" t="s">
        <v>487</v>
      </c>
      <c r="B10" s="205" t="s">
        <v>486</v>
      </c>
      <c r="C10" s="3"/>
      <c r="D10" s="212">
        <v>1</v>
      </c>
      <c r="E10" s="213" t="s">
        <v>485</v>
      </c>
      <c r="F10" s="64">
        <f>SUM(C10,D10)</f>
        <v>1</v>
      </c>
      <c r="G10" s="63"/>
      <c r="H10" s="3"/>
      <c r="I10" s="213" t="s">
        <v>485</v>
      </c>
      <c r="J10" s="212">
        <f>D10</f>
        <v>1</v>
      </c>
      <c r="K10" s="9"/>
    </row>
    <row r="11" spans="1:11" ht="54" customHeight="1">
      <c r="A11" s="25" t="s">
        <v>484</v>
      </c>
      <c r="B11" s="205" t="s">
        <v>483</v>
      </c>
      <c r="C11" s="3"/>
      <c r="D11" s="212">
        <v>12.6</v>
      </c>
      <c r="E11" s="213" t="s">
        <v>482</v>
      </c>
      <c r="F11" s="64">
        <f>SUM(C11,D11)</f>
        <v>12.6</v>
      </c>
      <c r="G11" s="63"/>
      <c r="H11" s="3"/>
      <c r="I11" s="213" t="s">
        <v>482</v>
      </c>
      <c r="J11" s="212">
        <f>D11</f>
        <v>12.6</v>
      </c>
      <c r="K11" s="9"/>
    </row>
    <row r="12" spans="1:11" ht="54" customHeight="1">
      <c r="A12" s="25" t="s">
        <v>481</v>
      </c>
      <c r="B12" s="205" t="s">
        <v>480</v>
      </c>
      <c r="C12" s="3"/>
      <c r="D12" s="212">
        <v>6</v>
      </c>
      <c r="E12" s="213" t="s">
        <v>479</v>
      </c>
      <c r="F12" s="64">
        <f>SUM(C12,D12)</f>
        <v>6</v>
      </c>
      <c r="G12" s="63"/>
      <c r="H12" s="3"/>
      <c r="I12" s="213" t="s">
        <v>479</v>
      </c>
      <c r="J12" s="212">
        <f>D12</f>
        <v>6</v>
      </c>
      <c r="K12" s="9"/>
    </row>
    <row r="13" spans="1:11" ht="100.5" customHeight="1">
      <c r="A13" s="25" t="s">
        <v>478</v>
      </c>
      <c r="B13" s="205" t="s">
        <v>477</v>
      </c>
      <c r="C13" s="3"/>
      <c r="D13" s="212">
        <v>201.09</v>
      </c>
      <c r="E13" s="213" t="s">
        <v>476</v>
      </c>
      <c r="F13" s="64">
        <f>SUM(C13,D13)</f>
        <v>201.09</v>
      </c>
      <c r="G13" s="63"/>
      <c r="H13" s="3"/>
      <c r="I13" s="213" t="s">
        <v>476</v>
      </c>
      <c r="J13" s="212">
        <f>D13</f>
        <v>201.09</v>
      </c>
      <c r="K13" s="9"/>
    </row>
    <row r="14" spans="1:11" ht="41.25" customHeight="1">
      <c r="A14" s="25" t="s">
        <v>475</v>
      </c>
      <c r="B14" s="205" t="s">
        <v>474</v>
      </c>
      <c r="C14" s="3"/>
      <c r="D14" s="212">
        <v>1.28</v>
      </c>
      <c r="E14" s="213" t="s">
        <v>471</v>
      </c>
      <c r="F14" s="64">
        <f>SUM(C14,D14)</f>
        <v>1.28</v>
      </c>
      <c r="G14" s="63"/>
      <c r="H14" s="3"/>
      <c r="I14" s="213" t="s">
        <v>471</v>
      </c>
      <c r="J14" s="212">
        <f>D14</f>
        <v>1.28</v>
      </c>
      <c r="K14" s="9"/>
    </row>
    <row r="15" spans="1:11" ht="54" customHeight="1">
      <c r="A15" s="25" t="s">
        <v>473</v>
      </c>
      <c r="B15" s="205" t="s">
        <v>472</v>
      </c>
      <c r="C15" s="3"/>
      <c r="D15" s="212">
        <v>15.29</v>
      </c>
      <c r="E15" s="213" t="s">
        <v>471</v>
      </c>
      <c r="F15" s="64">
        <f>SUM(C15,D15)</f>
        <v>15.29</v>
      </c>
      <c r="G15" s="63"/>
      <c r="H15" s="3"/>
      <c r="I15" s="213" t="s">
        <v>471</v>
      </c>
      <c r="J15" s="212">
        <f>D15</f>
        <v>15.29</v>
      </c>
      <c r="K15" s="9"/>
    </row>
    <row r="16" spans="1:11" ht="38.25" customHeight="1">
      <c r="A16" s="25" t="s">
        <v>470</v>
      </c>
      <c r="B16" s="211" t="s">
        <v>13</v>
      </c>
      <c r="C16" s="63">
        <v>368.49</v>
      </c>
      <c r="D16" s="3"/>
      <c r="E16" s="210"/>
      <c r="F16" s="64">
        <f>SUM(C16,D16)</f>
        <v>368.49</v>
      </c>
      <c r="G16" s="203"/>
      <c r="H16" s="202"/>
      <c r="I16" s="205"/>
      <c r="J16" s="50"/>
      <c r="K16" s="9"/>
    </row>
    <row r="17" spans="1:11" ht="38.25" customHeight="1">
      <c r="A17" s="25"/>
      <c r="B17" s="211"/>
      <c r="C17" s="63"/>
      <c r="D17" s="3"/>
      <c r="E17" s="210"/>
      <c r="F17" s="64"/>
      <c r="G17" s="203">
        <v>2210</v>
      </c>
      <c r="H17" s="202">
        <v>102</v>
      </c>
      <c r="I17" s="205" t="s">
        <v>469</v>
      </c>
      <c r="J17" s="50"/>
      <c r="K17" s="9"/>
    </row>
    <row r="18" spans="1:11" ht="59.25" customHeight="1">
      <c r="A18" s="25"/>
      <c r="B18" s="209"/>
      <c r="C18" s="3"/>
      <c r="D18" s="3"/>
      <c r="E18" s="204"/>
      <c r="F18" s="24"/>
      <c r="G18" s="203">
        <v>2210</v>
      </c>
      <c r="H18" s="208">
        <v>22.88</v>
      </c>
      <c r="I18" s="207" t="s">
        <v>468</v>
      </c>
      <c r="J18" s="3"/>
      <c r="K18" s="9"/>
    </row>
    <row r="19" spans="1:11" ht="30" customHeight="1">
      <c r="A19" s="25"/>
      <c r="B19" s="209"/>
      <c r="C19" s="3"/>
      <c r="D19" s="3"/>
      <c r="E19" s="204"/>
      <c r="F19" s="24"/>
      <c r="G19" s="203">
        <v>2210</v>
      </c>
      <c r="H19" s="208">
        <v>14.83</v>
      </c>
      <c r="I19" s="207" t="s">
        <v>467</v>
      </c>
      <c r="J19" s="3"/>
      <c r="K19" s="9"/>
    </row>
    <row r="20" spans="1:11" ht="45" customHeight="1">
      <c r="A20" s="25"/>
      <c r="B20" s="209"/>
      <c r="C20" s="3"/>
      <c r="D20" s="3"/>
      <c r="E20" s="204"/>
      <c r="F20" s="24"/>
      <c r="G20" s="203">
        <v>2220</v>
      </c>
      <c r="H20" s="208">
        <v>178.62</v>
      </c>
      <c r="I20" s="207" t="s">
        <v>466</v>
      </c>
      <c r="J20" s="3"/>
      <c r="K20" s="9"/>
    </row>
    <row r="21" spans="1:11" ht="32.25" customHeight="1">
      <c r="A21" s="25"/>
      <c r="B21" s="65"/>
      <c r="C21" s="3"/>
      <c r="D21" s="3"/>
      <c r="E21" s="204"/>
      <c r="F21" s="24"/>
      <c r="G21" s="203">
        <v>2240</v>
      </c>
      <c r="H21" s="208">
        <v>121.79</v>
      </c>
      <c r="I21" s="207" t="s">
        <v>465</v>
      </c>
      <c r="J21" s="3"/>
      <c r="K21" s="9"/>
    </row>
    <row r="22" spans="1:11" ht="36" customHeight="1">
      <c r="A22" s="25"/>
      <c r="B22" s="65"/>
      <c r="C22" s="3"/>
      <c r="D22" s="3"/>
      <c r="E22" s="204"/>
      <c r="F22" s="24"/>
      <c r="G22" s="203">
        <v>2240</v>
      </c>
      <c r="H22" s="206">
        <v>19.75</v>
      </c>
      <c r="I22" s="205" t="s">
        <v>464</v>
      </c>
      <c r="J22" s="3"/>
      <c r="K22" s="9"/>
    </row>
    <row r="23" spans="1:11" ht="59.25" customHeight="1">
      <c r="A23" s="25"/>
      <c r="B23" s="65"/>
      <c r="C23" s="3"/>
      <c r="D23" s="3"/>
      <c r="E23" s="204"/>
      <c r="F23" s="24"/>
      <c r="G23" s="203">
        <v>2240</v>
      </c>
      <c r="H23" s="206">
        <v>20.34</v>
      </c>
      <c r="I23" s="205" t="s">
        <v>463</v>
      </c>
      <c r="J23" s="3"/>
      <c r="K23" s="9"/>
    </row>
    <row r="24" spans="1:11" ht="89.25" customHeight="1">
      <c r="A24" s="25"/>
      <c r="B24" s="65"/>
      <c r="C24" s="3"/>
      <c r="D24" s="3"/>
      <c r="E24" s="204"/>
      <c r="F24" s="24"/>
      <c r="G24" s="203">
        <v>2240</v>
      </c>
      <c r="H24" s="206">
        <v>22.19</v>
      </c>
      <c r="I24" s="205" t="s">
        <v>462</v>
      </c>
      <c r="J24" s="3"/>
      <c r="K24" s="9"/>
    </row>
    <row r="25" spans="1:11" ht="51" customHeight="1">
      <c r="A25" s="25"/>
      <c r="B25" s="65"/>
      <c r="C25" s="3"/>
      <c r="D25" s="3"/>
      <c r="E25" s="204"/>
      <c r="F25" s="24"/>
      <c r="G25" s="203">
        <v>2240</v>
      </c>
      <c r="H25" s="206">
        <v>55.64</v>
      </c>
      <c r="I25" s="205" t="s">
        <v>461</v>
      </c>
      <c r="J25" s="3"/>
      <c r="K25" s="9"/>
    </row>
    <row r="26" spans="1:11" ht="42.75" customHeight="1">
      <c r="A26" s="25"/>
      <c r="B26" s="65"/>
      <c r="C26" s="3"/>
      <c r="D26" s="3"/>
      <c r="E26" s="204"/>
      <c r="F26" s="24"/>
      <c r="G26" s="203">
        <v>2240</v>
      </c>
      <c r="H26" s="206">
        <v>2.3</v>
      </c>
      <c r="I26" s="201" t="s">
        <v>460</v>
      </c>
      <c r="J26" s="3"/>
      <c r="K26" s="9"/>
    </row>
    <row r="27" spans="1:11" ht="46.5" customHeight="1">
      <c r="A27" s="25"/>
      <c r="B27" s="65"/>
      <c r="C27" s="3"/>
      <c r="D27" s="3"/>
      <c r="E27" s="204"/>
      <c r="F27" s="24"/>
      <c r="G27" s="203">
        <v>2240</v>
      </c>
      <c r="H27" s="202">
        <v>2.08</v>
      </c>
      <c r="I27" s="205" t="s">
        <v>459</v>
      </c>
      <c r="J27" s="3"/>
      <c r="K27" s="9"/>
    </row>
    <row r="28" spans="1:11" ht="46.5" customHeight="1">
      <c r="A28" s="25"/>
      <c r="B28" s="65"/>
      <c r="C28" s="3"/>
      <c r="D28" s="3"/>
      <c r="E28" s="204"/>
      <c r="F28" s="24"/>
      <c r="G28" s="203">
        <v>2240</v>
      </c>
      <c r="H28" s="202">
        <v>2.17</v>
      </c>
      <c r="I28" s="205" t="s">
        <v>458</v>
      </c>
      <c r="J28" s="3"/>
      <c r="K28" s="9"/>
    </row>
    <row r="29" spans="1:11" ht="46.5" customHeight="1">
      <c r="A29" s="25"/>
      <c r="B29" s="65"/>
      <c r="C29" s="3"/>
      <c r="D29" s="3"/>
      <c r="E29" s="204"/>
      <c r="F29" s="24"/>
      <c r="G29" s="203">
        <v>2240</v>
      </c>
      <c r="H29" s="202">
        <v>13.38</v>
      </c>
      <c r="I29" s="205" t="s">
        <v>457</v>
      </c>
      <c r="J29" s="3"/>
      <c r="K29" s="9"/>
    </row>
    <row r="30" spans="1:11" ht="63.75" customHeight="1">
      <c r="A30" s="25"/>
      <c r="B30" s="65"/>
      <c r="C30" s="3"/>
      <c r="D30" s="3"/>
      <c r="E30" s="204"/>
      <c r="F30" s="24"/>
      <c r="G30" s="203">
        <v>3110</v>
      </c>
      <c r="H30" s="202">
        <v>39.16</v>
      </c>
      <c r="I30" s="201" t="s">
        <v>456</v>
      </c>
      <c r="J30" s="3"/>
      <c r="K30" s="9"/>
    </row>
    <row r="31" spans="1:11" ht="60" customHeight="1">
      <c r="A31" s="25"/>
      <c r="B31" s="18" t="s">
        <v>9</v>
      </c>
      <c r="C31" s="19">
        <f>C16</f>
        <v>368.49</v>
      </c>
      <c r="D31" s="19">
        <f>SUM(D5:D18)</f>
        <v>502.32</v>
      </c>
      <c r="E31" s="20"/>
      <c r="F31" s="21">
        <f>SUM(F5:F30)</f>
        <v>807.1600000000001</v>
      </c>
      <c r="G31" s="22"/>
      <c r="H31" s="19">
        <f>SUM(H17:H30)</f>
        <v>617.13</v>
      </c>
      <c r="I31" s="20"/>
      <c r="J31" s="19">
        <f>SUM(J5:J15)+J16+J18</f>
        <v>502.32</v>
      </c>
      <c r="K31" s="23">
        <f>C31-H31</f>
        <v>-248.64</v>
      </c>
    </row>
    <row r="32" ht="9" customHeight="1">
      <c r="A32" s="82"/>
    </row>
    <row r="33" ht="2.25" customHeight="1">
      <c r="A33" s="82"/>
    </row>
    <row r="34" spans="1:8" ht="37.5" customHeight="1">
      <c r="A34" s="82"/>
      <c r="B34" s="199" t="s">
        <v>217</v>
      </c>
      <c r="F34" s="10"/>
      <c r="G34" s="198" t="s">
        <v>455</v>
      </c>
      <c r="H34" s="198"/>
    </row>
    <row r="35" spans="1:8" ht="19.5">
      <c r="A35" s="200"/>
      <c r="B35" s="199"/>
      <c r="G35" s="196" t="s">
        <v>454</v>
      </c>
      <c r="H35" s="195"/>
    </row>
    <row r="36" spans="2:8" ht="42.75" customHeight="1">
      <c r="B36" s="199" t="s">
        <v>5</v>
      </c>
      <c r="F36" s="10"/>
      <c r="G36" s="198" t="s">
        <v>453</v>
      </c>
      <c r="H36" s="198"/>
    </row>
    <row r="37" spans="6:8" ht="15" customHeight="1">
      <c r="F37" s="197"/>
      <c r="G37" s="196" t="s">
        <v>452</v>
      </c>
      <c r="H37" s="195"/>
    </row>
    <row r="38" ht="28.5" customHeight="1" hidden="1"/>
    <row r="39" spans="2:3" ht="15" hidden="1">
      <c r="B39" t="s">
        <v>451</v>
      </c>
      <c r="C39" t="s">
        <v>450</v>
      </c>
    </row>
    <row r="40" ht="15" customHeight="1"/>
    <row r="42" ht="15">
      <c r="B42" t="s">
        <v>449</v>
      </c>
    </row>
    <row r="43" ht="15">
      <c r="B43" t="s">
        <v>448</v>
      </c>
    </row>
    <row r="44" spans="9:11" ht="15">
      <c r="I44" s="194"/>
      <c r="J44" s="194"/>
      <c r="K44" s="194"/>
    </row>
    <row r="45" spans="9:11" ht="15.75">
      <c r="I45" s="193"/>
      <c r="J45" s="192"/>
      <c r="K45" s="191"/>
    </row>
    <row r="77" spans="12:13" ht="15.75">
      <c r="L77" s="3"/>
      <c r="M77" s="9"/>
    </row>
    <row r="84" ht="7.5" customHeight="1"/>
  </sheetData>
  <sheetProtection/>
  <mergeCells count="12">
    <mergeCell ref="G36:H36"/>
    <mergeCell ref="G35:H35"/>
    <mergeCell ref="G37:H37"/>
    <mergeCell ref="B1:J1"/>
    <mergeCell ref="A2:K2"/>
    <mergeCell ref="A3:A4"/>
    <mergeCell ref="B3:B4"/>
    <mergeCell ref="C3:E3"/>
    <mergeCell ref="F3:F4"/>
    <mergeCell ref="G3:J3"/>
    <mergeCell ref="K3:K4"/>
    <mergeCell ref="G34:H34"/>
  </mergeCells>
  <printOptions horizontalCentered="1"/>
  <pageMargins left="0.1968503937007874" right="0.1968503937007874" top="0.1968503937007874" bottom="0.1968503937007874" header="0" footer="0"/>
  <pageSetup fitToHeight="1" fitToWidth="1" horizontalDpi="180" verticalDpi="180" orientation="portrait" paperSize="9" scale="3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2" max="2" width="29.00390625" style="100" customWidth="1"/>
    <col min="3" max="3" width="20.28125" style="0" customWidth="1"/>
    <col min="4" max="4" width="20.421875" style="0" customWidth="1"/>
    <col min="5" max="5" width="18.421875" style="0" customWidth="1"/>
    <col min="6" max="6" width="14.00390625" style="0" customWidth="1"/>
    <col min="7" max="7" width="20.00390625" style="0" customWidth="1"/>
    <col min="8" max="8" width="16.28125" style="0" customWidth="1"/>
    <col min="9" max="9" width="17.7109375" style="0" customWidth="1"/>
    <col min="10" max="10" width="16.8515625" style="0" customWidth="1"/>
    <col min="11" max="11" width="16.421875" style="0" customWidth="1"/>
  </cols>
  <sheetData>
    <row r="1" spans="1:11" ht="78.75" customHeight="1">
      <c r="A1" s="1"/>
      <c r="B1" s="33" t="s">
        <v>504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15">
      <c r="A2" s="32" t="s">
        <v>505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49.5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78.5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15.75">
      <c r="A5" s="79">
        <v>1</v>
      </c>
      <c r="B5" s="42" t="s">
        <v>506</v>
      </c>
      <c r="C5" s="3"/>
      <c r="D5" s="3">
        <v>17.4</v>
      </c>
      <c r="E5" s="15" t="s">
        <v>507</v>
      </c>
      <c r="F5" s="24">
        <f>SUM(C5,D5)</f>
        <v>17.4</v>
      </c>
      <c r="G5" s="2"/>
      <c r="H5" s="3"/>
      <c r="I5" s="17" t="s">
        <v>508</v>
      </c>
      <c r="J5" s="3">
        <v>0.43</v>
      </c>
      <c r="K5" s="9"/>
    </row>
    <row r="6" spans="1:11" ht="31.5">
      <c r="A6" s="79">
        <v>2</v>
      </c>
      <c r="B6" s="214" t="s">
        <v>252</v>
      </c>
      <c r="C6" s="3"/>
      <c r="D6" s="3">
        <v>81.1</v>
      </c>
      <c r="E6" s="15" t="s">
        <v>509</v>
      </c>
      <c r="F6" s="24">
        <f aca="true" t="shared" si="0" ref="F6:F36">SUM(C6,D6)</f>
        <v>81.1</v>
      </c>
      <c r="G6" s="2"/>
      <c r="H6" s="3"/>
      <c r="I6" s="15" t="s">
        <v>510</v>
      </c>
      <c r="J6" s="3">
        <v>11.3</v>
      </c>
      <c r="K6" s="9"/>
    </row>
    <row r="7" spans="1:11" ht="15.75">
      <c r="A7" s="79">
        <v>3</v>
      </c>
      <c r="B7" s="215"/>
      <c r="C7" s="3"/>
      <c r="D7" s="3">
        <v>10</v>
      </c>
      <c r="E7" s="15" t="s">
        <v>507</v>
      </c>
      <c r="F7" s="24">
        <f t="shared" si="0"/>
        <v>10</v>
      </c>
      <c r="G7" s="2"/>
      <c r="H7" s="3"/>
      <c r="I7" s="17"/>
      <c r="J7" s="3"/>
      <c r="K7" s="9"/>
    </row>
    <row r="8" spans="1:11" ht="47.25">
      <c r="A8" s="79">
        <v>4</v>
      </c>
      <c r="B8" s="42" t="s">
        <v>511</v>
      </c>
      <c r="C8" s="3"/>
      <c r="D8" s="3">
        <v>11.5</v>
      </c>
      <c r="E8" s="15" t="s">
        <v>512</v>
      </c>
      <c r="F8" s="24">
        <f t="shared" si="0"/>
        <v>11.5</v>
      </c>
      <c r="G8" s="2"/>
      <c r="H8" s="3"/>
      <c r="I8" s="17"/>
      <c r="J8" s="3"/>
      <c r="K8" s="9"/>
    </row>
    <row r="9" spans="1:11" ht="31.5">
      <c r="A9" s="79">
        <v>5</v>
      </c>
      <c r="B9" s="42" t="s">
        <v>513</v>
      </c>
      <c r="C9" s="3"/>
      <c r="D9" s="3">
        <v>3.9</v>
      </c>
      <c r="E9" s="15" t="s">
        <v>514</v>
      </c>
      <c r="F9" s="24">
        <f t="shared" si="0"/>
        <v>3.9</v>
      </c>
      <c r="G9" s="2"/>
      <c r="H9" s="3"/>
      <c r="I9" s="17"/>
      <c r="J9" s="3"/>
      <c r="K9" s="9"/>
    </row>
    <row r="10" spans="1:11" ht="15.75">
      <c r="A10" s="79">
        <v>6</v>
      </c>
      <c r="B10" s="15" t="s">
        <v>515</v>
      </c>
      <c r="C10" s="3"/>
      <c r="D10" s="3">
        <v>6.2</v>
      </c>
      <c r="E10" s="15" t="s">
        <v>516</v>
      </c>
      <c r="F10" s="24">
        <f t="shared" si="0"/>
        <v>6.2</v>
      </c>
      <c r="G10" s="14"/>
      <c r="H10" s="3"/>
      <c r="I10" s="15"/>
      <c r="J10" s="3"/>
      <c r="K10" s="9"/>
    </row>
    <row r="11" spans="1:11" ht="31.5">
      <c r="A11" s="79">
        <v>7</v>
      </c>
      <c r="B11" s="15" t="s">
        <v>517</v>
      </c>
      <c r="C11" s="3"/>
      <c r="D11" s="216">
        <v>0.8625</v>
      </c>
      <c r="E11" s="15" t="s">
        <v>518</v>
      </c>
      <c r="F11" s="24">
        <f t="shared" si="0"/>
        <v>0.8625</v>
      </c>
      <c r="G11" s="14"/>
      <c r="H11" s="3"/>
      <c r="I11" s="15"/>
      <c r="J11" s="3"/>
      <c r="K11" s="9"/>
    </row>
    <row r="12" spans="1:11" ht="63">
      <c r="A12" s="79">
        <v>8</v>
      </c>
      <c r="B12" s="15" t="s">
        <v>357</v>
      </c>
      <c r="C12" s="3"/>
      <c r="D12" s="216">
        <v>202</v>
      </c>
      <c r="E12" s="15" t="s">
        <v>519</v>
      </c>
      <c r="F12" s="24">
        <f t="shared" si="0"/>
        <v>202</v>
      </c>
      <c r="G12" s="2"/>
      <c r="H12" s="3"/>
      <c r="I12" s="15"/>
      <c r="J12" s="3"/>
      <c r="K12" s="9"/>
    </row>
    <row r="13" spans="1:11" ht="47.25">
      <c r="A13" s="79">
        <v>9</v>
      </c>
      <c r="B13" s="217" t="s">
        <v>252</v>
      </c>
      <c r="C13" s="3"/>
      <c r="D13" s="216">
        <v>0.1</v>
      </c>
      <c r="E13" s="15" t="s">
        <v>520</v>
      </c>
      <c r="F13" s="24">
        <f t="shared" si="0"/>
        <v>0.1</v>
      </c>
      <c r="G13" s="2"/>
      <c r="H13" s="3"/>
      <c r="I13" s="15"/>
      <c r="J13" s="3"/>
      <c r="K13" s="9"/>
    </row>
    <row r="14" spans="1:11" ht="47.25">
      <c r="A14" s="79">
        <v>10</v>
      </c>
      <c r="B14" s="15" t="s">
        <v>521</v>
      </c>
      <c r="C14" s="3"/>
      <c r="D14" s="216">
        <v>402.82674</v>
      </c>
      <c r="E14" s="15" t="s">
        <v>522</v>
      </c>
      <c r="F14" s="24">
        <f t="shared" si="0"/>
        <v>402.82674</v>
      </c>
      <c r="G14" s="2"/>
      <c r="H14" s="3"/>
      <c r="I14" s="15"/>
      <c r="J14" s="3"/>
      <c r="K14" s="9"/>
    </row>
    <row r="15" spans="1:11" ht="47.25">
      <c r="A15" s="79">
        <v>11</v>
      </c>
      <c r="B15" s="217" t="s">
        <v>252</v>
      </c>
      <c r="C15" s="3"/>
      <c r="D15" s="216">
        <v>0.45</v>
      </c>
      <c r="E15" s="15" t="s">
        <v>523</v>
      </c>
      <c r="F15" s="24">
        <f t="shared" si="0"/>
        <v>0.45</v>
      </c>
      <c r="G15" s="2"/>
      <c r="H15" s="3"/>
      <c r="I15" s="15"/>
      <c r="J15" s="3"/>
      <c r="K15" s="9"/>
    </row>
    <row r="16" spans="1:11" ht="63">
      <c r="A16" s="79">
        <v>12</v>
      </c>
      <c r="B16" s="15" t="s">
        <v>357</v>
      </c>
      <c r="C16" s="3"/>
      <c r="D16" s="216">
        <v>6.08</v>
      </c>
      <c r="E16" s="15" t="s">
        <v>524</v>
      </c>
      <c r="F16" s="24">
        <f t="shared" si="0"/>
        <v>6.08</v>
      </c>
      <c r="G16" s="2"/>
      <c r="H16" s="3"/>
      <c r="I16" s="15"/>
      <c r="J16" s="3"/>
      <c r="K16" s="9"/>
    </row>
    <row r="17" spans="1:11" ht="47.25">
      <c r="A17" s="79">
        <v>13</v>
      </c>
      <c r="B17" s="217" t="s">
        <v>252</v>
      </c>
      <c r="C17" s="3"/>
      <c r="D17" s="216">
        <v>8.288</v>
      </c>
      <c r="E17" s="15" t="s">
        <v>319</v>
      </c>
      <c r="F17" s="24">
        <f t="shared" si="0"/>
        <v>8.288</v>
      </c>
      <c r="G17" s="2"/>
      <c r="H17" s="3"/>
      <c r="I17" s="15"/>
      <c r="J17" s="3"/>
      <c r="K17" s="9"/>
    </row>
    <row r="18" spans="1:11" ht="15.75">
      <c r="A18" s="79">
        <v>14</v>
      </c>
      <c r="B18" s="15" t="s">
        <v>525</v>
      </c>
      <c r="C18" s="3"/>
      <c r="D18" s="216">
        <v>0.1</v>
      </c>
      <c r="E18" s="15" t="s">
        <v>319</v>
      </c>
      <c r="F18" s="24">
        <f t="shared" si="0"/>
        <v>0.1</v>
      </c>
      <c r="G18" s="2"/>
      <c r="H18" s="3"/>
      <c r="I18" s="15"/>
      <c r="J18" s="3"/>
      <c r="K18" s="9"/>
    </row>
    <row r="19" spans="1:11" ht="63">
      <c r="A19" s="79">
        <v>15</v>
      </c>
      <c r="B19" s="217" t="s">
        <v>252</v>
      </c>
      <c r="C19" s="3"/>
      <c r="D19" s="216">
        <v>5.64</v>
      </c>
      <c r="E19" s="15" t="s">
        <v>526</v>
      </c>
      <c r="F19" s="24">
        <f t="shared" si="0"/>
        <v>5.64</v>
      </c>
      <c r="G19" s="2"/>
      <c r="H19" s="3"/>
      <c r="I19" s="15"/>
      <c r="J19" s="3"/>
      <c r="K19" s="9"/>
    </row>
    <row r="20" spans="1:11" ht="47.25">
      <c r="A20" s="79">
        <v>16</v>
      </c>
      <c r="B20" s="217" t="s">
        <v>252</v>
      </c>
      <c r="C20" s="3"/>
      <c r="D20" s="216">
        <v>0.804</v>
      </c>
      <c r="E20" s="15" t="s">
        <v>319</v>
      </c>
      <c r="F20" s="24">
        <f t="shared" si="0"/>
        <v>0.804</v>
      </c>
      <c r="G20" s="2"/>
      <c r="H20" s="3"/>
      <c r="I20" s="15"/>
      <c r="J20" s="3"/>
      <c r="K20" s="9"/>
    </row>
    <row r="21" spans="1:11" ht="15.75">
      <c r="A21" s="79">
        <v>17</v>
      </c>
      <c r="B21" s="217" t="s">
        <v>527</v>
      </c>
      <c r="C21" s="3"/>
      <c r="D21" s="216">
        <v>0.48</v>
      </c>
      <c r="E21" s="15" t="s">
        <v>319</v>
      </c>
      <c r="F21" s="24">
        <f t="shared" si="0"/>
        <v>0.48</v>
      </c>
      <c r="G21" s="2"/>
      <c r="H21" s="3"/>
      <c r="I21" s="15"/>
      <c r="J21" s="3"/>
      <c r="K21" s="9"/>
    </row>
    <row r="22" spans="1:11" ht="31.5">
      <c r="A22" s="79">
        <v>18</v>
      </c>
      <c r="B22" s="15" t="s">
        <v>311</v>
      </c>
      <c r="C22" s="3"/>
      <c r="D22" s="216">
        <f>63.4822+135.98795</f>
        <v>199.47015000000002</v>
      </c>
      <c r="E22" s="15" t="s">
        <v>341</v>
      </c>
      <c r="F22" s="24">
        <f t="shared" si="0"/>
        <v>199.47015000000002</v>
      </c>
      <c r="G22" s="2"/>
      <c r="H22" s="3"/>
      <c r="I22" s="15"/>
      <c r="J22" s="3"/>
      <c r="K22" s="9"/>
    </row>
    <row r="23" spans="1:11" ht="47.25">
      <c r="A23" s="79">
        <v>19</v>
      </c>
      <c r="B23" s="217" t="s">
        <v>252</v>
      </c>
      <c r="C23" s="3"/>
      <c r="D23" s="216">
        <v>1.1165</v>
      </c>
      <c r="E23" s="15" t="s">
        <v>233</v>
      </c>
      <c r="F23" s="24">
        <f t="shared" si="0"/>
        <v>1.1165</v>
      </c>
      <c r="G23" s="2"/>
      <c r="H23" s="3"/>
      <c r="I23" s="15"/>
      <c r="J23" s="3"/>
      <c r="K23" s="9"/>
    </row>
    <row r="24" spans="1:11" ht="15.75">
      <c r="A24" s="79">
        <v>20</v>
      </c>
      <c r="B24" s="217" t="s">
        <v>527</v>
      </c>
      <c r="C24" s="3"/>
      <c r="D24" s="216">
        <v>1.23</v>
      </c>
      <c r="E24" s="15" t="s">
        <v>319</v>
      </c>
      <c r="F24" s="24">
        <f t="shared" si="0"/>
        <v>1.23</v>
      </c>
      <c r="G24" s="2"/>
      <c r="H24" s="3"/>
      <c r="I24" s="15"/>
      <c r="J24" s="3"/>
      <c r="K24" s="9"/>
    </row>
    <row r="25" spans="1:11" ht="47.25">
      <c r="A25" s="79">
        <v>21</v>
      </c>
      <c r="B25" s="217" t="s">
        <v>252</v>
      </c>
      <c r="C25" s="3"/>
      <c r="D25" s="216">
        <v>0.33</v>
      </c>
      <c r="E25" s="15" t="s">
        <v>319</v>
      </c>
      <c r="F25" s="24">
        <f t="shared" si="0"/>
        <v>0.33</v>
      </c>
      <c r="G25" s="2"/>
      <c r="H25" s="3"/>
      <c r="I25" s="15"/>
      <c r="J25" s="3"/>
      <c r="K25" s="9"/>
    </row>
    <row r="26" spans="1:11" ht="31.5">
      <c r="A26" s="79">
        <v>22</v>
      </c>
      <c r="B26" s="15" t="s">
        <v>528</v>
      </c>
      <c r="C26" s="3"/>
      <c r="D26" s="216">
        <v>33.5</v>
      </c>
      <c r="E26" s="15" t="s">
        <v>529</v>
      </c>
      <c r="F26" s="24">
        <f t="shared" si="0"/>
        <v>33.5</v>
      </c>
      <c r="G26" s="2"/>
      <c r="H26" s="3"/>
      <c r="I26" s="15"/>
      <c r="J26" s="3"/>
      <c r="K26" s="9"/>
    </row>
    <row r="27" spans="1:11" ht="47.25">
      <c r="A27" s="79">
        <v>23</v>
      </c>
      <c r="B27" s="217" t="s">
        <v>252</v>
      </c>
      <c r="C27" s="3"/>
      <c r="D27" s="216">
        <v>0.58</v>
      </c>
      <c r="E27" s="15" t="s">
        <v>319</v>
      </c>
      <c r="F27" s="24">
        <f t="shared" si="0"/>
        <v>0.58</v>
      </c>
      <c r="G27" s="2"/>
      <c r="H27" s="3"/>
      <c r="I27" s="15" t="s">
        <v>319</v>
      </c>
      <c r="J27" s="3">
        <v>0.58</v>
      </c>
      <c r="K27" s="9"/>
    </row>
    <row r="28" spans="1:11" ht="47.25">
      <c r="A28" s="79">
        <v>24</v>
      </c>
      <c r="B28" s="217" t="s">
        <v>252</v>
      </c>
      <c r="C28" s="3"/>
      <c r="D28" s="216">
        <v>0.192</v>
      </c>
      <c r="E28" s="15" t="s">
        <v>319</v>
      </c>
      <c r="F28" s="24">
        <f t="shared" si="0"/>
        <v>0.192</v>
      </c>
      <c r="G28" s="2"/>
      <c r="H28" s="3"/>
      <c r="I28" s="15" t="s">
        <v>319</v>
      </c>
      <c r="J28" s="3">
        <v>0.19</v>
      </c>
      <c r="K28" s="9"/>
    </row>
    <row r="29" spans="1:11" ht="31.5">
      <c r="A29" s="79">
        <v>25</v>
      </c>
      <c r="B29" s="15" t="s">
        <v>530</v>
      </c>
      <c r="C29" s="3"/>
      <c r="D29" s="216">
        <f>146.42158</f>
        <v>146.42158</v>
      </c>
      <c r="E29" s="15" t="s">
        <v>531</v>
      </c>
      <c r="F29" s="24">
        <f t="shared" si="0"/>
        <v>146.42158</v>
      </c>
      <c r="G29" s="2"/>
      <c r="H29" s="3"/>
      <c r="I29" s="15"/>
      <c r="J29" s="3"/>
      <c r="K29" s="9"/>
    </row>
    <row r="30" spans="1:11" ht="47.25">
      <c r="A30" s="79">
        <v>26</v>
      </c>
      <c r="B30" s="217" t="s">
        <v>532</v>
      </c>
      <c r="C30" s="3"/>
      <c r="D30" s="216">
        <v>0.004</v>
      </c>
      <c r="E30" s="15" t="s">
        <v>233</v>
      </c>
      <c r="F30" s="24">
        <f t="shared" si="0"/>
        <v>0.004</v>
      </c>
      <c r="G30" s="2"/>
      <c r="H30" s="3"/>
      <c r="I30" s="15"/>
      <c r="J30" s="3"/>
      <c r="K30" s="9"/>
    </row>
    <row r="31" spans="1:11" ht="47.25">
      <c r="A31" s="79">
        <v>27</v>
      </c>
      <c r="B31" s="217" t="s">
        <v>252</v>
      </c>
      <c r="C31" s="3"/>
      <c r="D31" s="216">
        <f>0.3</f>
        <v>0.3</v>
      </c>
      <c r="E31" s="15" t="s">
        <v>233</v>
      </c>
      <c r="F31" s="24">
        <f t="shared" si="0"/>
        <v>0.3</v>
      </c>
      <c r="G31" s="2"/>
      <c r="H31" s="3"/>
      <c r="I31" s="15" t="s">
        <v>319</v>
      </c>
      <c r="J31" s="3">
        <v>0.3</v>
      </c>
      <c r="K31" s="9"/>
    </row>
    <row r="32" spans="1:11" ht="31.5">
      <c r="A32" s="79">
        <v>28</v>
      </c>
      <c r="B32" s="15" t="s">
        <v>530</v>
      </c>
      <c r="C32" s="3"/>
      <c r="D32" s="216">
        <f>15.4226</f>
        <v>15.4226</v>
      </c>
      <c r="E32" s="15" t="s">
        <v>533</v>
      </c>
      <c r="F32" s="24">
        <f t="shared" si="0"/>
        <v>15.4226</v>
      </c>
      <c r="G32" s="2"/>
      <c r="H32" s="3"/>
      <c r="I32" s="15"/>
      <c r="J32" s="3"/>
      <c r="K32" s="9"/>
    </row>
    <row r="33" spans="1:11" ht="31.5">
      <c r="A33" s="79">
        <v>29</v>
      </c>
      <c r="B33" s="15" t="s">
        <v>530</v>
      </c>
      <c r="C33" s="3"/>
      <c r="D33" s="216">
        <v>197.867</v>
      </c>
      <c r="E33" s="15" t="s">
        <v>319</v>
      </c>
      <c r="F33" s="24">
        <f t="shared" si="0"/>
        <v>197.867</v>
      </c>
      <c r="G33" s="2"/>
      <c r="H33" s="3"/>
      <c r="I33" s="15"/>
      <c r="J33" s="3"/>
      <c r="K33" s="9"/>
    </row>
    <row r="34" spans="1:11" ht="47.25">
      <c r="A34" s="79">
        <v>30</v>
      </c>
      <c r="B34" s="217" t="s">
        <v>252</v>
      </c>
      <c r="C34" s="3"/>
      <c r="D34" s="216">
        <v>5.77949</v>
      </c>
      <c r="E34" s="15" t="s">
        <v>233</v>
      </c>
      <c r="F34" s="24">
        <f t="shared" si="0"/>
        <v>5.77949</v>
      </c>
      <c r="G34" s="2"/>
      <c r="H34" s="3"/>
      <c r="I34" s="15" t="s">
        <v>319</v>
      </c>
      <c r="J34" s="3">
        <v>5.78</v>
      </c>
      <c r="K34" s="9"/>
    </row>
    <row r="35" spans="1:11" ht="47.25">
      <c r="A35" s="79">
        <v>31</v>
      </c>
      <c r="B35" s="217" t="s">
        <v>252</v>
      </c>
      <c r="C35" s="3"/>
      <c r="D35" s="3">
        <v>67.01</v>
      </c>
      <c r="E35" s="15" t="s">
        <v>507</v>
      </c>
      <c r="F35" s="24">
        <f t="shared" si="0"/>
        <v>67.01</v>
      </c>
      <c r="G35" s="2"/>
      <c r="H35" s="3"/>
      <c r="I35" s="15" t="s">
        <v>319</v>
      </c>
      <c r="J35" s="3">
        <v>67.01</v>
      </c>
      <c r="K35" s="9"/>
    </row>
    <row r="36" spans="1:11" ht="31.5">
      <c r="A36" s="218">
        <v>32</v>
      </c>
      <c r="B36" s="219" t="s">
        <v>252</v>
      </c>
      <c r="C36" s="3"/>
      <c r="D36" s="3">
        <v>16.77</v>
      </c>
      <c r="E36" s="15" t="s">
        <v>534</v>
      </c>
      <c r="F36" s="24">
        <f t="shared" si="0"/>
        <v>16.77</v>
      </c>
      <c r="G36" s="2"/>
      <c r="H36" s="3"/>
      <c r="I36" s="15" t="s">
        <v>319</v>
      </c>
      <c r="J36" s="3">
        <v>16.77</v>
      </c>
      <c r="K36" s="9"/>
    </row>
    <row r="37" spans="1:11" ht="15.75">
      <c r="A37" s="220"/>
      <c r="B37" s="221"/>
      <c r="C37" s="3"/>
      <c r="D37" s="3"/>
      <c r="E37" s="15"/>
      <c r="F37" s="24"/>
      <c r="G37" s="2"/>
      <c r="H37" s="3"/>
      <c r="I37" s="15" t="s">
        <v>319</v>
      </c>
      <c r="J37" s="3">
        <v>1995.67</v>
      </c>
      <c r="K37" s="9"/>
    </row>
    <row r="38" spans="1:11" ht="47.25">
      <c r="A38" s="79">
        <v>33</v>
      </c>
      <c r="B38" s="15" t="s">
        <v>535</v>
      </c>
      <c r="C38" s="3"/>
      <c r="D38" s="3">
        <v>10</v>
      </c>
      <c r="E38" s="15" t="s">
        <v>536</v>
      </c>
      <c r="F38" s="24">
        <f>SUM(C38,D38)</f>
        <v>10</v>
      </c>
      <c r="G38" s="2"/>
      <c r="H38" s="3"/>
      <c r="I38" s="15" t="s">
        <v>536</v>
      </c>
      <c r="J38" s="3">
        <v>10</v>
      </c>
      <c r="K38" s="9"/>
    </row>
    <row r="39" spans="1:11" ht="47.25">
      <c r="A39" s="79">
        <v>34</v>
      </c>
      <c r="B39" s="15" t="s">
        <v>535</v>
      </c>
      <c r="C39" s="3"/>
      <c r="D39" s="3">
        <v>10</v>
      </c>
      <c r="E39" s="15" t="s">
        <v>536</v>
      </c>
      <c r="F39" s="24">
        <f aca="true" t="shared" si="1" ref="F39:F61">SUM(C39,D39)</f>
        <v>10</v>
      </c>
      <c r="G39" s="2"/>
      <c r="H39" s="3"/>
      <c r="I39" s="15" t="s">
        <v>536</v>
      </c>
      <c r="J39" s="3">
        <v>9.28</v>
      </c>
      <c r="K39" s="9"/>
    </row>
    <row r="40" spans="1:11" ht="47.25">
      <c r="A40" s="79">
        <v>35</v>
      </c>
      <c r="B40" s="15" t="s">
        <v>537</v>
      </c>
      <c r="C40" s="3"/>
      <c r="D40" s="3">
        <v>10.71</v>
      </c>
      <c r="E40" s="15" t="s">
        <v>538</v>
      </c>
      <c r="F40" s="24">
        <f t="shared" si="1"/>
        <v>10.71</v>
      </c>
      <c r="G40" s="2"/>
      <c r="H40" s="3"/>
      <c r="I40" s="15" t="s">
        <v>538</v>
      </c>
      <c r="J40" s="3">
        <v>2.21</v>
      </c>
      <c r="K40" s="9"/>
    </row>
    <row r="41" spans="1:11" ht="47.25">
      <c r="A41" s="79">
        <v>36</v>
      </c>
      <c r="B41" s="15" t="s">
        <v>537</v>
      </c>
      <c r="C41" s="3"/>
      <c r="D41" s="3">
        <v>2.4</v>
      </c>
      <c r="E41" s="15" t="s">
        <v>539</v>
      </c>
      <c r="F41" s="24">
        <f t="shared" si="1"/>
        <v>2.4</v>
      </c>
      <c r="G41" s="2"/>
      <c r="H41" s="3"/>
      <c r="I41" s="15" t="s">
        <v>539</v>
      </c>
      <c r="J41" s="216">
        <v>2.4</v>
      </c>
      <c r="K41" s="9"/>
    </row>
    <row r="42" spans="1:11" ht="47.25">
      <c r="A42" s="79">
        <v>37</v>
      </c>
      <c r="B42" s="15" t="s">
        <v>537</v>
      </c>
      <c r="C42" s="3"/>
      <c r="D42" s="3">
        <v>0.72</v>
      </c>
      <c r="E42" s="15" t="s">
        <v>540</v>
      </c>
      <c r="F42" s="24">
        <f t="shared" si="1"/>
        <v>0.72</v>
      </c>
      <c r="G42" s="2"/>
      <c r="H42" s="3"/>
      <c r="I42" s="15" t="s">
        <v>540</v>
      </c>
      <c r="J42" s="216">
        <v>0.51</v>
      </c>
      <c r="K42" s="9"/>
    </row>
    <row r="43" spans="1:11" ht="31.5">
      <c r="A43" s="79">
        <v>38</v>
      </c>
      <c r="B43" s="15" t="s">
        <v>537</v>
      </c>
      <c r="C43" s="3"/>
      <c r="D43" s="3">
        <v>1.06</v>
      </c>
      <c r="E43" s="15" t="s">
        <v>541</v>
      </c>
      <c r="F43" s="24">
        <f t="shared" si="1"/>
        <v>1.06</v>
      </c>
      <c r="G43" s="2"/>
      <c r="H43" s="3"/>
      <c r="I43" s="15" t="s">
        <v>541</v>
      </c>
      <c r="J43" s="216">
        <v>1.06</v>
      </c>
      <c r="K43" s="9"/>
    </row>
    <row r="44" spans="1:11" ht="47.25">
      <c r="A44" s="79">
        <v>39</v>
      </c>
      <c r="B44" s="15" t="s">
        <v>535</v>
      </c>
      <c r="C44" s="3"/>
      <c r="D44" s="3">
        <v>6</v>
      </c>
      <c r="E44" s="15" t="s">
        <v>536</v>
      </c>
      <c r="F44" s="24">
        <f t="shared" si="1"/>
        <v>6</v>
      </c>
      <c r="G44" s="2"/>
      <c r="H44" s="3"/>
      <c r="I44" s="15" t="s">
        <v>536</v>
      </c>
      <c r="J44" s="216">
        <v>6</v>
      </c>
      <c r="K44" s="9"/>
    </row>
    <row r="45" spans="1:11" ht="47.25">
      <c r="A45" s="79">
        <v>40</v>
      </c>
      <c r="B45" s="15" t="s">
        <v>535</v>
      </c>
      <c r="C45" s="3"/>
      <c r="D45" s="3">
        <v>2.5</v>
      </c>
      <c r="E45" s="15" t="s">
        <v>542</v>
      </c>
      <c r="F45" s="24">
        <f t="shared" si="1"/>
        <v>2.5</v>
      </c>
      <c r="G45" s="2"/>
      <c r="H45" s="3"/>
      <c r="I45" s="15" t="s">
        <v>542</v>
      </c>
      <c r="J45" s="216">
        <v>2.5</v>
      </c>
      <c r="K45" s="9"/>
    </row>
    <row r="46" spans="1:11" ht="47.25">
      <c r="A46" s="79">
        <v>41</v>
      </c>
      <c r="B46" s="15" t="s">
        <v>537</v>
      </c>
      <c r="C46" s="3"/>
      <c r="D46" s="3">
        <v>1.2</v>
      </c>
      <c r="E46" s="15" t="s">
        <v>539</v>
      </c>
      <c r="F46" s="24">
        <f t="shared" si="1"/>
        <v>1.2</v>
      </c>
      <c r="G46" s="2"/>
      <c r="H46" s="3"/>
      <c r="I46" s="15" t="s">
        <v>539</v>
      </c>
      <c r="J46" s="216">
        <v>1.2</v>
      </c>
      <c r="K46" s="9"/>
    </row>
    <row r="47" spans="1:11" ht="47.25">
      <c r="A47" s="79">
        <v>42</v>
      </c>
      <c r="B47" s="15" t="s">
        <v>535</v>
      </c>
      <c r="C47" s="3"/>
      <c r="D47" s="3">
        <v>5</v>
      </c>
      <c r="E47" s="15" t="s">
        <v>536</v>
      </c>
      <c r="F47" s="24">
        <f t="shared" si="1"/>
        <v>5</v>
      </c>
      <c r="G47" s="2"/>
      <c r="H47" s="3"/>
      <c r="I47" s="15" t="s">
        <v>536</v>
      </c>
      <c r="J47" s="216">
        <v>5</v>
      </c>
      <c r="K47" s="9"/>
    </row>
    <row r="48" spans="1:11" ht="47.25">
      <c r="A48" s="79">
        <v>43</v>
      </c>
      <c r="B48" s="15" t="s">
        <v>537</v>
      </c>
      <c r="C48" s="3"/>
      <c r="D48" s="3">
        <v>40</v>
      </c>
      <c r="E48" s="15" t="s">
        <v>543</v>
      </c>
      <c r="F48" s="24">
        <f t="shared" si="1"/>
        <v>40</v>
      </c>
      <c r="G48" s="2"/>
      <c r="H48" s="3"/>
      <c r="I48" s="15" t="s">
        <v>543</v>
      </c>
      <c r="J48" s="216">
        <v>7.2</v>
      </c>
      <c r="K48" s="9"/>
    </row>
    <row r="49" spans="1:11" ht="47.25">
      <c r="A49" s="79">
        <v>44</v>
      </c>
      <c r="B49" s="15" t="s">
        <v>535</v>
      </c>
      <c r="C49" s="3"/>
      <c r="D49" s="3">
        <v>1.05</v>
      </c>
      <c r="E49" s="15" t="s">
        <v>544</v>
      </c>
      <c r="F49" s="24">
        <f t="shared" si="1"/>
        <v>1.05</v>
      </c>
      <c r="G49" s="2"/>
      <c r="H49" s="3"/>
      <c r="I49" s="15" t="s">
        <v>544</v>
      </c>
      <c r="J49" s="216">
        <v>1.05</v>
      </c>
      <c r="K49" s="9"/>
    </row>
    <row r="50" spans="1:11" ht="63">
      <c r="A50" s="79">
        <v>45</v>
      </c>
      <c r="B50" s="15" t="s">
        <v>545</v>
      </c>
      <c r="C50" s="3"/>
      <c r="D50" s="3">
        <v>10.71</v>
      </c>
      <c r="E50" s="15" t="s">
        <v>538</v>
      </c>
      <c r="F50" s="24">
        <f t="shared" si="1"/>
        <v>10.71</v>
      </c>
      <c r="G50" s="2"/>
      <c r="H50" s="3"/>
      <c r="I50" s="15" t="s">
        <v>538</v>
      </c>
      <c r="J50" s="216">
        <v>1.87</v>
      </c>
      <c r="K50" s="9"/>
    </row>
    <row r="51" spans="1:11" ht="63">
      <c r="A51" s="79">
        <v>46</v>
      </c>
      <c r="B51" s="15" t="s">
        <v>545</v>
      </c>
      <c r="C51" s="3"/>
      <c r="D51" s="3">
        <v>36</v>
      </c>
      <c r="E51" s="15" t="s">
        <v>540</v>
      </c>
      <c r="F51" s="24">
        <f t="shared" si="1"/>
        <v>36</v>
      </c>
      <c r="G51" s="2"/>
      <c r="H51" s="3"/>
      <c r="I51" s="15" t="s">
        <v>540</v>
      </c>
      <c r="J51" s="216">
        <v>3.47</v>
      </c>
      <c r="K51" s="9"/>
    </row>
    <row r="52" spans="1:11" ht="63">
      <c r="A52" s="79">
        <v>47</v>
      </c>
      <c r="B52" s="15" t="s">
        <v>545</v>
      </c>
      <c r="C52" s="3"/>
      <c r="D52" s="3">
        <v>17.5</v>
      </c>
      <c r="E52" s="15" t="s">
        <v>546</v>
      </c>
      <c r="F52" s="24">
        <v>17.5</v>
      </c>
      <c r="G52" s="2"/>
      <c r="H52" s="3"/>
      <c r="I52" s="15" t="s">
        <v>546</v>
      </c>
      <c r="J52" s="216">
        <v>3.48</v>
      </c>
      <c r="K52" s="9"/>
    </row>
    <row r="53" spans="1:11" ht="47.25">
      <c r="A53" s="79">
        <v>48</v>
      </c>
      <c r="B53" s="15" t="s">
        <v>535</v>
      </c>
      <c r="C53" s="3"/>
      <c r="D53" s="3">
        <v>2</v>
      </c>
      <c r="E53" s="15" t="s">
        <v>536</v>
      </c>
      <c r="F53" s="24">
        <f t="shared" si="1"/>
        <v>2</v>
      </c>
      <c r="G53" s="2"/>
      <c r="H53" s="3"/>
      <c r="I53" s="15" t="s">
        <v>536</v>
      </c>
      <c r="J53" s="216">
        <v>2</v>
      </c>
      <c r="K53" s="9"/>
    </row>
    <row r="54" spans="1:11" ht="47.25">
      <c r="A54" s="79">
        <v>49</v>
      </c>
      <c r="B54" s="15" t="s">
        <v>535</v>
      </c>
      <c r="C54" s="3"/>
      <c r="D54" s="3">
        <v>0.75</v>
      </c>
      <c r="E54" s="15" t="s">
        <v>544</v>
      </c>
      <c r="F54" s="24">
        <f t="shared" si="1"/>
        <v>0.75</v>
      </c>
      <c r="G54" s="2"/>
      <c r="H54" s="3"/>
      <c r="I54" s="15" t="s">
        <v>544</v>
      </c>
      <c r="J54" s="216">
        <f>0.5+0.22</f>
        <v>0.72</v>
      </c>
      <c r="K54" s="9"/>
    </row>
    <row r="55" spans="1:11" ht="47.25">
      <c r="A55" s="79">
        <v>50</v>
      </c>
      <c r="B55" s="15" t="s">
        <v>535</v>
      </c>
      <c r="C55" s="3"/>
      <c r="D55" s="3">
        <v>1</v>
      </c>
      <c r="E55" s="15" t="s">
        <v>536</v>
      </c>
      <c r="F55" s="24">
        <f t="shared" si="1"/>
        <v>1</v>
      </c>
      <c r="G55" s="2"/>
      <c r="H55" s="3"/>
      <c r="I55" s="15" t="s">
        <v>536</v>
      </c>
      <c r="J55" s="216">
        <v>1</v>
      </c>
      <c r="K55" s="9"/>
    </row>
    <row r="56" spans="1:11" ht="47.25">
      <c r="A56" s="79">
        <v>51</v>
      </c>
      <c r="B56" s="15" t="s">
        <v>535</v>
      </c>
      <c r="C56" s="3"/>
      <c r="D56" s="3">
        <v>1</v>
      </c>
      <c r="E56" s="15" t="s">
        <v>536</v>
      </c>
      <c r="F56" s="24">
        <f t="shared" si="1"/>
        <v>1</v>
      </c>
      <c r="G56" s="2"/>
      <c r="H56" s="3"/>
      <c r="I56" s="15" t="s">
        <v>536</v>
      </c>
      <c r="J56" s="216">
        <v>1</v>
      </c>
      <c r="K56" s="9"/>
    </row>
    <row r="57" spans="1:11" ht="47.25">
      <c r="A57" s="79">
        <v>52</v>
      </c>
      <c r="B57" s="15" t="s">
        <v>535</v>
      </c>
      <c r="C57" s="3"/>
      <c r="D57" s="3">
        <v>1</v>
      </c>
      <c r="E57" s="15" t="s">
        <v>536</v>
      </c>
      <c r="F57" s="24">
        <f t="shared" si="1"/>
        <v>1</v>
      </c>
      <c r="G57" s="2"/>
      <c r="H57" s="3"/>
      <c r="I57" s="15" t="s">
        <v>536</v>
      </c>
      <c r="J57" s="216">
        <v>1</v>
      </c>
      <c r="K57" s="9"/>
    </row>
    <row r="58" spans="1:11" ht="47.25">
      <c r="A58" s="79">
        <v>53</v>
      </c>
      <c r="B58" s="15" t="s">
        <v>535</v>
      </c>
      <c r="C58" s="3"/>
      <c r="D58" s="3">
        <v>1</v>
      </c>
      <c r="E58" s="15" t="s">
        <v>536</v>
      </c>
      <c r="F58" s="24">
        <f t="shared" si="1"/>
        <v>1</v>
      </c>
      <c r="G58" s="2"/>
      <c r="H58" s="3"/>
      <c r="I58" s="15" t="s">
        <v>536</v>
      </c>
      <c r="J58" s="216">
        <v>1</v>
      </c>
      <c r="K58" s="9"/>
    </row>
    <row r="59" spans="1:11" ht="47.25">
      <c r="A59" s="79">
        <v>54</v>
      </c>
      <c r="B59" s="15" t="s">
        <v>535</v>
      </c>
      <c r="C59" s="3"/>
      <c r="D59" s="3">
        <v>31.5</v>
      </c>
      <c r="E59" s="15" t="s">
        <v>536</v>
      </c>
      <c r="F59" s="24">
        <f t="shared" si="1"/>
        <v>31.5</v>
      </c>
      <c r="G59" s="2"/>
      <c r="H59" s="3"/>
      <c r="I59" s="15" t="s">
        <v>536</v>
      </c>
      <c r="J59" s="216">
        <f>7.45+2.08</f>
        <v>9.530000000000001</v>
      </c>
      <c r="K59" s="9"/>
    </row>
    <row r="60" spans="1:11" ht="47.25">
      <c r="A60" s="79">
        <v>55</v>
      </c>
      <c r="B60" s="15" t="s">
        <v>535</v>
      </c>
      <c r="C60" s="3"/>
      <c r="D60" s="3">
        <v>1.215</v>
      </c>
      <c r="E60" s="15" t="s">
        <v>544</v>
      </c>
      <c r="F60" s="24">
        <f t="shared" si="1"/>
        <v>1.215</v>
      </c>
      <c r="G60" s="2"/>
      <c r="H60" s="3"/>
      <c r="I60" s="15" t="s">
        <v>544</v>
      </c>
      <c r="J60" s="216">
        <v>1.22</v>
      </c>
      <c r="K60" s="9"/>
    </row>
    <row r="61" spans="1:11" ht="47.25">
      <c r="A61" s="79">
        <v>56</v>
      </c>
      <c r="B61" s="15" t="s">
        <v>535</v>
      </c>
      <c r="C61" s="3"/>
      <c r="D61" s="3">
        <v>1.54</v>
      </c>
      <c r="E61" s="15" t="s">
        <v>547</v>
      </c>
      <c r="F61" s="24">
        <f t="shared" si="1"/>
        <v>1.54</v>
      </c>
      <c r="G61" s="2"/>
      <c r="H61" s="3"/>
      <c r="I61" s="15" t="s">
        <v>547</v>
      </c>
      <c r="J61" s="216"/>
      <c r="K61" s="9"/>
    </row>
    <row r="62" spans="1:11" ht="47.25">
      <c r="A62" s="79">
        <v>57</v>
      </c>
      <c r="B62" s="15" t="s">
        <v>537</v>
      </c>
      <c r="C62" s="3"/>
      <c r="D62" s="3">
        <v>8.8</v>
      </c>
      <c r="E62" s="15" t="s">
        <v>543</v>
      </c>
      <c r="F62" s="24">
        <f>SUM(C62,D62)</f>
        <v>8.8</v>
      </c>
      <c r="G62" s="2"/>
      <c r="H62" s="3"/>
      <c r="I62" s="15" t="s">
        <v>543</v>
      </c>
      <c r="J62" s="216">
        <v>1.53</v>
      </c>
      <c r="K62" s="9"/>
    </row>
    <row r="63" spans="1:11" ht="47.25">
      <c r="A63" s="79">
        <v>58</v>
      </c>
      <c r="B63" s="217" t="s">
        <v>252</v>
      </c>
      <c r="C63" s="3"/>
      <c r="D63" s="3">
        <v>341.138</v>
      </c>
      <c r="E63" s="222" t="s">
        <v>548</v>
      </c>
      <c r="F63" s="24">
        <f>SUM(C63,D63)</f>
        <v>341.138</v>
      </c>
      <c r="G63" s="2"/>
      <c r="H63" s="3"/>
      <c r="I63" s="15"/>
      <c r="J63" s="216"/>
      <c r="K63" s="9"/>
    </row>
    <row r="64" spans="1:11" ht="15.75">
      <c r="A64" s="79">
        <v>59</v>
      </c>
      <c r="B64" s="15" t="s">
        <v>26</v>
      </c>
      <c r="C64" s="3"/>
      <c r="D64" s="3">
        <v>1912.64</v>
      </c>
      <c r="E64" s="15" t="s">
        <v>549</v>
      </c>
      <c r="F64" s="24">
        <f>SUM(C64,D64)</f>
        <v>1912.64</v>
      </c>
      <c r="G64" s="2"/>
      <c r="H64" s="3"/>
      <c r="I64" s="15"/>
      <c r="J64" s="216"/>
      <c r="K64" s="9"/>
    </row>
    <row r="65" spans="1:11" ht="15.75">
      <c r="A65" s="79"/>
      <c r="B65" s="15"/>
      <c r="C65" s="3"/>
      <c r="D65" s="3"/>
      <c r="E65" s="15"/>
      <c r="F65" s="24"/>
      <c r="G65" s="2"/>
      <c r="H65" s="3"/>
      <c r="I65" s="15" t="s">
        <v>550</v>
      </c>
      <c r="J65" s="216">
        <v>400.471</v>
      </c>
      <c r="K65" s="9"/>
    </row>
    <row r="66" spans="1:11" ht="15.75">
      <c r="A66" s="79"/>
      <c r="B66" s="15"/>
      <c r="C66" s="3"/>
      <c r="D66" s="3"/>
      <c r="E66" s="15"/>
      <c r="F66" s="24"/>
      <c r="G66" s="2"/>
      <c r="H66" s="3"/>
      <c r="I66" s="15" t="s">
        <v>550</v>
      </c>
      <c r="J66" s="216">
        <v>2754.32</v>
      </c>
      <c r="K66" s="9"/>
    </row>
    <row r="67" spans="1:11" ht="15.75">
      <c r="A67" s="79">
        <v>60</v>
      </c>
      <c r="B67" s="15" t="s">
        <v>13</v>
      </c>
      <c r="C67" s="3">
        <v>44.2</v>
      </c>
      <c r="D67" s="3"/>
      <c r="E67" s="15"/>
      <c r="F67" s="24"/>
      <c r="G67" s="61">
        <v>2210</v>
      </c>
      <c r="H67" s="3">
        <v>1.49</v>
      </c>
      <c r="I67" s="15" t="s">
        <v>551</v>
      </c>
      <c r="J67" s="216"/>
      <c r="K67" s="9"/>
    </row>
    <row r="68" spans="1:11" ht="31.5">
      <c r="A68" s="79"/>
      <c r="B68" s="15"/>
      <c r="C68" s="3"/>
      <c r="D68" s="3"/>
      <c r="E68" s="15"/>
      <c r="F68" s="24"/>
      <c r="G68" s="61">
        <v>2220</v>
      </c>
      <c r="H68" s="3">
        <v>9.7</v>
      </c>
      <c r="I68" s="15" t="s">
        <v>552</v>
      </c>
      <c r="J68" s="216"/>
      <c r="K68" s="9"/>
    </row>
    <row r="69" spans="1:11" ht="15.75">
      <c r="A69" s="79"/>
      <c r="B69" s="15"/>
      <c r="C69" s="3"/>
      <c r="D69" s="3"/>
      <c r="E69" s="15"/>
      <c r="F69" s="24"/>
      <c r="G69" s="61"/>
      <c r="H69" s="3"/>
      <c r="I69" s="15"/>
      <c r="J69" s="216"/>
      <c r="K69" s="9"/>
    </row>
    <row r="70" spans="2:11" ht="15.75">
      <c r="B70" s="223" t="s">
        <v>9</v>
      </c>
      <c r="C70" s="19">
        <f>SUM(C18:C69)</f>
        <v>44.2</v>
      </c>
      <c r="D70" s="19">
        <f>SUM(D5:D69)</f>
        <v>3902.1575599999996</v>
      </c>
      <c r="E70" s="20"/>
      <c r="F70" s="21">
        <f>SUM(C70,D70)</f>
        <v>3946.3575599999995</v>
      </c>
      <c r="G70" s="22"/>
      <c r="H70" s="19">
        <f>SUM(H18:H69)</f>
        <v>11.19</v>
      </c>
      <c r="I70" s="20"/>
      <c r="J70" s="19">
        <f>SUM(J5:J69)</f>
        <v>5329.051</v>
      </c>
      <c r="K70" s="23">
        <f>C70-H70</f>
        <v>33.010000000000005</v>
      </c>
    </row>
    <row r="75" spans="2:8" ht="15.75">
      <c r="B75" s="224" t="s">
        <v>217</v>
      </c>
      <c r="F75" s="10"/>
      <c r="G75" s="36" t="s">
        <v>553</v>
      </c>
      <c r="H75" s="37"/>
    </row>
    <row r="76" spans="2:8" ht="15">
      <c r="B76" s="224"/>
      <c r="F76" s="11" t="s">
        <v>6</v>
      </c>
      <c r="G76" s="12"/>
      <c r="H76" s="12"/>
    </row>
    <row r="77" spans="2:8" ht="15.75">
      <c r="B77" s="224" t="s">
        <v>5</v>
      </c>
      <c r="F77" s="10"/>
      <c r="G77" s="36" t="s">
        <v>554</v>
      </c>
      <c r="H77" s="37"/>
    </row>
    <row r="78" spans="6:8" ht="15">
      <c r="F78" s="11" t="s">
        <v>6</v>
      </c>
      <c r="G78" s="12"/>
      <c r="H78" s="12"/>
    </row>
  </sheetData>
  <sheetProtection/>
  <mergeCells count="13">
    <mergeCell ref="B6:B7"/>
    <mergeCell ref="A36:A37"/>
    <mergeCell ref="B36:B37"/>
    <mergeCell ref="G75:H75"/>
    <mergeCell ref="G77:H77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28.140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9.00390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3" t="s">
        <v>596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31.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0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1.5">
      <c r="A5" s="25">
        <v>1</v>
      </c>
      <c r="B5" s="243" t="s">
        <v>160</v>
      </c>
      <c r="C5" s="241">
        <v>66.64</v>
      </c>
      <c r="D5" s="246"/>
      <c r="E5" s="247"/>
      <c r="F5" s="234">
        <f>SUM(C5,D5)</f>
        <v>66.64</v>
      </c>
      <c r="G5" s="243">
        <v>2240</v>
      </c>
      <c r="H5" s="241">
        <v>20.66</v>
      </c>
      <c r="I5" s="242" t="s">
        <v>595</v>
      </c>
      <c r="J5" s="246"/>
      <c r="K5" s="62"/>
    </row>
    <row r="6" spans="1:11" ht="15.75">
      <c r="A6" s="25"/>
      <c r="B6" s="243"/>
      <c r="C6" s="241"/>
      <c r="D6" s="246"/>
      <c r="E6" s="247"/>
      <c r="F6" s="234"/>
      <c r="G6" s="243">
        <v>2240</v>
      </c>
      <c r="H6" s="241">
        <v>2.26</v>
      </c>
      <c r="I6" s="242" t="s">
        <v>594</v>
      </c>
      <c r="J6" s="246"/>
      <c r="K6" s="62"/>
    </row>
    <row r="7" spans="1:11" ht="15.75">
      <c r="A7" s="25"/>
      <c r="B7" s="243"/>
      <c r="C7" s="241"/>
      <c r="D7" s="246"/>
      <c r="E7" s="247"/>
      <c r="F7" s="234"/>
      <c r="G7" s="243">
        <v>2240</v>
      </c>
      <c r="H7" s="241">
        <v>5.6</v>
      </c>
      <c r="I7" s="242" t="s">
        <v>593</v>
      </c>
      <c r="J7" s="246"/>
      <c r="K7" s="62"/>
    </row>
    <row r="8" spans="1:11" ht="31.5">
      <c r="A8" s="25"/>
      <c r="B8" s="243"/>
      <c r="C8" s="241"/>
      <c r="D8" s="246"/>
      <c r="E8" s="247"/>
      <c r="F8" s="234"/>
      <c r="G8" s="243">
        <v>2240</v>
      </c>
      <c r="H8" s="241">
        <v>2.25</v>
      </c>
      <c r="I8" s="242" t="s">
        <v>592</v>
      </c>
      <c r="J8" s="246"/>
      <c r="K8" s="62"/>
    </row>
    <row r="9" spans="1:11" ht="31.5">
      <c r="A9" s="25"/>
      <c r="B9" s="243"/>
      <c r="C9" s="241"/>
      <c r="D9" s="246"/>
      <c r="E9" s="247"/>
      <c r="F9" s="234"/>
      <c r="G9" s="243">
        <v>2240</v>
      </c>
      <c r="H9" s="241">
        <v>1.24</v>
      </c>
      <c r="I9" s="242" t="s">
        <v>591</v>
      </c>
      <c r="J9" s="246"/>
      <c r="K9" s="62"/>
    </row>
    <row r="10" spans="1:11" ht="15.75">
      <c r="A10" s="25"/>
      <c r="B10" s="243"/>
      <c r="C10" s="241"/>
      <c r="D10" s="246"/>
      <c r="E10" s="247"/>
      <c r="F10" s="234"/>
      <c r="G10" s="243">
        <v>2240</v>
      </c>
      <c r="H10" s="241">
        <v>11.56</v>
      </c>
      <c r="I10" s="242" t="s">
        <v>590</v>
      </c>
      <c r="J10" s="246"/>
      <c r="K10" s="62"/>
    </row>
    <row r="11" spans="1:11" ht="15.75">
      <c r="A11" s="25"/>
      <c r="B11" s="243"/>
      <c r="C11" s="241"/>
      <c r="D11" s="246"/>
      <c r="E11" s="247"/>
      <c r="F11" s="234"/>
      <c r="G11" s="243">
        <v>2220</v>
      </c>
      <c r="H11" s="241">
        <v>22.47</v>
      </c>
      <c r="I11" s="242" t="s">
        <v>589</v>
      </c>
      <c r="J11" s="246"/>
      <c r="K11" s="62"/>
    </row>
    <row r="12" spans="1:11" ht="31.5">
      <c r="A12" s="25"/>
      <c r="B12" s="243"/>
      <c r="C12" s="241"/>
      <c r="D12" s="246"/>
      <c r="E12" s="247"/>
      <c r="F12" s="234"/>
      <c r="G12" s="243">
        <v>2800</v>
      </c>
      <c r="H12" s="241">
        <v>0.6</v>
      </c>
      <c r="I12" s="242" t="s">
        <v>588</v>
      </c>
      <c r="J12" s="246"/>
      <c r="K12" s="62"/>
    </row>
    <row r="13" spans="1:11" ht="151.5" customHeight="1">
      <c r="A13" s="25">
        <v>2</v>
      </c>
      <c r="B13" s="235" t="s">
        <v>587</v>
      </c>
      <c r="C13" s="241"/>
      <c r="D13" s="241">
        <v>59.9</v>
      </c>
      <c r="E13" s="235" t="s">
        <v>586</v>
      </c>
      <c r="F13" s="234">
        <f>D13</f>
        <v>59.9</v>
      </c>
      <c r="G13" s="243"/>
      <c r="H13" s="241"/>
      <c r="I13" s="242" t="str">
        <f>E13</f>
        <v>Ванлерк табл. по 10 мг; Едоксакорд табл по 30 мг;  Едоксакорд табл. по 60 мгг; Еплепрес табл. по 50 мг; Лізопрес 20 табл. ; Небівал табл. по 5 мг; Сидокард таб. по 4 мг; Соритмік таб. по 80 мг; Торарен таб. по 10 мг</v>
      </c>
      <c r="J13" s="241">
        <f>F13</f>
        <v>59.9</v>
      </c>
      <c r="K13" s="62"/>
    </row>
    <row r="14" spans="1:11" ht="31.5">
      <c r="A14" s="235">
        <v>3</v>
      </c>
      <c r="B14" s="235" t="s">
        <v>563</v>
      </c>
      <c r="C14" s="241"/>
      <c r="D14" s="241">
        <v>0.12</v>
      </c>
      <c r="E14" s="235" t="s">
        <v>585</v>
      </c>
      <c r="F14" s="234">
        <f>D14</f>
        <v>0.12</v>
      </c>
      <c r="G14" s="243"/>
      <c r="H14" s="241"/>
      <c r="I14" s="242" t="str">
        <f>E14</f>
        <v>тест (експрес) SARS-COV-2</v>
      </c>
      <c r="J14" s="241">
        <f>F14</f>
        <v>0.12</v>
      </c>
      <c r="K14" s="62"/>
    </row>
    <row r="15" spans="1:11" ht="110.25">
      <c r="A15" s="235">
        <v>4</v>
      </c>
      <c r="B15" s="235" t="s">
        <v>583</v>
      </c>
      <c r="C15" s="241"/>
      <c r="D15" s="241">
        <v>4.6</v>
      </c>
      <c r="E15" s="235" t="s">
        <v>584</v>
      </c>
      <c r="F15" s="234">
        <f>D15</f>
        <v>4.6</v>
      </c>
      <c r="G15" s="243"/>
      <c r="H15" s="241"/>
      <c r="I15" s="242" t="str">
        <f>E15</f>
        <v>Офісне крісло, зєднання для труб, заглушки, пояс бандаж, бандаж для колінного суглобу, палка тростинка, соног фіксатор,  бандаж для ліктя, фіксатор запясного суглоба та ін.</v>
      </c>
      <c r="J15" s="241">
        <f>F15</f>
        <v>4.6</v>
      </c>
      <c r="K15" s="62"/>
    </row>
    <row r="16" spans="1:11" ht="70.5" customHeight="1">
      <c r="A16" s="235">
        <v>5</v>
      </c>
      <c r="B16" s="235" t="s">
        <v>583</v>
      </c>
      <c r="C16" s="241"/>
      <c r="D16" s="244">
        <v>0.1</v>
      </c>
      <c r="E16" s="235" t="s">
        <v>582</v>
      </c>
      <c r="F16" s="245">
        <f>D16</f>
        <v>0.1</v>
      </c>
      <c r="G16" s="243"/>
      <c r="H16" s="241"/>
      <c r="I16" s="242" t="str">
        <f>E16</f>
        <v>тест (експрес) SARS-COV-2 антиген</v>
      </c>
      <c r="J16" s="244">
        <f>F16</f>
        <v>0.1</v>
      </c>
      <c r="K16" s="62"/>
    </row>
    <row r="17" spans="1:11" ht="110.25" customHeight="1">
      <c r="A17" s="235">
        <v>6</v>
      </c>
      <c r="B17" s="235" t="s">
        <v>581</v>
      </c>
      <c r="C17" s="241"/>
      <c r="D17" s="241">
        <v>112.5</v>
      </c>
      <c r="E17" s="235" t="s">
        <v>580</v>
      </c>
      <c r="F17" s="234">
        <f>D17</f>
        <v>112.5</v>
      </c>
      <c r="G17" s="243"/>
      <c r="H17" s="241"/>
      <c r="I17" s="242" t="str">
        <f>E17</f>
        <v>Volulyte (Волюлайт) ILSG FREEFL.500</v>
      </c>
      <c r="J17" s="241">
        <f>F17</f>
        <v>112.5</v>
      </c>
      <c r="K17" s="62"/>
    </row>
    <row r="18" spans="1:11" ht="31.5">
      <c r="A18" s="235">
        <v>7</v>
      </c>
      <c r="B18" s="235" t="s">
        <v>579</v>
      </c>
      <c r="C18" s="241"/>
      <c r="D18" s="241">
        <v>0.08</v>
      </c>
      <c r="E18" s="235" t="s">
        <v>578</v>
      </c>
      <c r="F18" s="234">
        <f>D18</f>
        <v>0.08</v>
      </c>
      <c r="G18" s="243"/>
      <c r="H18" s="241"/>
      <c r="I18" s="242" t="str">
        <f>E18</f>
        <v>пропофол 200мг 20 мл №5 фл</v>
      </c>
      <c r="J18" s="241">
        <f>F18</f>
        <v>0.08</v>
      </c>
      <c r="K18" s="236"/>
    </row>
    <row r="19" spans="1:11" ht="106.5" customHeight="1">
      <c r="A19" s="235">
        <v>8</v>
      </c>
      <c r="B19" s="235" t="s">
        <v>114</v>
      </c>
      <c r="C19" s="241"/>
      <c r="D19" s="241">
        <v>300.53</v>
      </c>
      <c r="E19" s="235" t="s">
        <v>577</v>
      </c>
      <c r="F19" s="234">
        <f>D19</f>
        <v>300.53</v>
      </c>
      <c r="G19" s="243"/>
      <c r="H19" s="241"/>
      <c r="I19" s="242" t="str">
        <f>E19</f>
        <v>рукавички нітрилові оглядові LG 50 пар в упак;рукавички нітрилові оглядові   XLG 50 пар в упак.</v>
      </c>
      <c r="J19" s="241">
        <f>F19</f>
        <v>300.53</v>
      </c>
      <c r="K19" s="236"/>
    </row>
    <row r="20" spans="1:11" ht="31.5">
      <c r="A20" s="235">
        <v>9</v>
      </c>
      <c r="B20" s="235" t="s">
        <v>576</v>
      </c>
      <c r="C20" s="241"/>
      <c r="D20" s="241">
        <v>262.99</v>
      </c>
      <c r="E20" s="235" t="s">
        <v>575</v>
      </c>
      <c r="F20" s="234">
        <f>D20</f>
        <v>262.99</v>
      </c>
      <c r="G20" s="243"/>
      <c r="H20" s="241"/>
      <c r="I20" s="242" t="str">
        <f>E20</f>
        <v>Цефтриаксон пор. 1,0 №10; рінгера р-н 1000 мл фл.</v>
      </c>
      <c r="J20" s="241">
        <f>F20</f>
        <v>262.99</v>
      </c>
      <c r="K20" s="62"/>
    </row>
    <row r="21" spans="1:11" ht="102" customHeight="1">
      <c r="A21" s="235">
        <v>10</v>
      </c>
      <c r="B21" s="235" t="s">
        <v>574</v>
      </c>
      <c r="C21" s="241"/>
      <c r="D21" s="241">
        <v>9.8</v>
      </c>
      <c r="E21" s="235" t="s">
        <v>573</v>
      </c>
      <c r="F21" s="234">
        <f>D21</f>
        <v>9.8</v>
      </c>
      <c r="G21" s="243"/>
      <c r="H21" s="241"/>
      <c r="I21" s="242" t="str">
        <f>E21</f>
        <v>швидкий діагностичний тест на виявлення гепатиту С Bioline HCV, ланцети, серветка марлева медична 5 см*5см (8 шарів)№2, серветка спиртова  та ін.</v>
      </c>
      <c r="J21" s="241">
        <f>F21</f>
        <v>9.8</v>
      </c>
      <c r="K21" s="236"/>
    </row>
    <row r="22" spans="1:11" ht="31.5">
      <c r="A22" s="235">
        <v>11</v>
      </c>
      <c r="B22" s="235" t="s">
        <v>342</v>
      </c>
      <c r="C22" s="241"/>
      <c r="D22" s="241">
        <v>72.76</v>
      </c>
      <c r="E22" s="235" t="s">
        <v>572</v>
      </c>
      <c r="F22" s="234">
        <f>D22</f>
        <v>72.76</v>
      </c>
      <c r="G22" s="243"/>
      <c r="H22" s="241"/>
      <c r="I22" s="242" t="str">
        <f>E22</f>
        <v>плазма свіжозаморожена, еритроцити</v>
      </c>
      <c r="J22" s="241">
        <f>F22</f>
        <v>72.76</v>
      </c>
      <c r="K22" s="236"/>
    </row>
    <row r="23" spans="1:11" ht="189">
      <c r="A23" s="235">
        <v>12</v>
      </c>
      <c r="B23" s="235" t="s">
        <v>99</v>
      </c>
      <c r="C23" s="241"/>
      <c r="D23" s="241">
        <v>25.65</v>
      </c>
      <c r="E23" s="235" t="s">
        <v>571</v>
      </c>
      <c r="F23" s="234">
        <f>D23</f>
        <v>25.65</v>
      </c>
      <c r="G23" s="243"/>
      <c r="H23" s="241"/>
      <c r="I23" s="242" t="str">
        <f>E23</f>
        <v>Еноксапарин 40 мг/0,4 мл  5%;  хлорид калію;  адреналін; бісопролол таб. 5 мг гідрохлорітиазід  6,25 мг; бісопролол таб. 10 мг гідрохлорітиазід  6,25 мг; ксарелто  таб. 15 мг; ксарелто таб. 20 мг; варфарин 5 мг;  вольтарен 75 мг/3 мл р-н для ін. та інфузій; ципрофлоксацин 500 мг та інш.</v>
      </c>
      <c r="J23" s="241">
        <f>F23</f>
        <v>25.65</v>
      </c>
      <c r="K23" s="236"/>
    </row>
    <row r="24" spans="1:11" ht="220.5">
      <c r="A24" s="235">
        <v>13</v>
      </c>
      <c r="B24" s="235" t="s">
        <v>570</v>
      </c>
      <c r="C24" s="241"/>
      <c r="D24" s="241">
        <v>15.04</v>
      </c>
      <c r="E24" s="235" t="s">
        <v>569</v>
      </c>
      <c r="F24" s="234">
        <f>D24</f>
        <v>15.04</v>
      </c>
      <c r="G24" s="243"/>
      <c r="H24" s="241"/>
      <c r="I24" s="242" t="str">
        <f>E24</f>
        <v>подовжувач до інфуомату №50; електроди ЕКГ; назальні канюлі №50; мішок амбу з маскою №6; сечоприймачі №100; контури до апарату ШВЛ №10;комплект до апарату ШВЛ; маски для НВЛ; фільтри до ендотрахіальних труб та контурів ШВЛ; бакфільтр до ШВЛ (для дорослих); рукавиці стерильні; пластирі та ін. </v>
      </c>
      <c r="J24" s="241">
        <f>F24</f>
        <v>15.04</v>
      </c>
      <c r="K24" s="236"/>
    </row>
    <row r="25" spans="1:11" ht="15.75">
      <c r="A25" s="235">
        <v>14</v>
      </c>
      <c r="B25" s="235" t="s">
        <v>160</v>
      </c>
      <c r="C25" s="241"/>
      <c r="D25" s="241">
        <v>211.15</v>
      </c>
      <c r="E25" s="235" t="s">
        <v>11</v>
      </c>
      <c r="F25" s="234">
        <f>D25</f>
        <v>211.15</v>
      </c>
      <c r="G25" s="243"/>
      <c r="H25" s="241"/>
      <c r="I25" s="242" t="str">
        <f>E25</f>
        <v>продукти харчування</v>
      </c>
      <c r="J25" s="241">
        <f>F25</f>
        <v>211.15</v>
      </c>
      <c r="K25" s="62"/>
    </row>
    <row r="26" spans="1:11" ht="47.25">
      <c r="A26" s="235">
        <v>15</v>
      </c>
      <c r="B26" s="235" t="s">
        <v>568</v>
      </c>
      <c r="C26" s="241"/>
      <c r="D26" s="241">
        <v>0.03</v>
      </c>
      <c r="E26" s="235" t="s">
        <v>567</v>
      </c>
      <c r="F26" s="234">
        <f>D26</f>
        <v>0.03</v>
      </c>
      <c r="G26" s="243"/>
      <c r="H26" s="241"/>
      <c r="I26" s="242" t="str">
        <f>E26</f>
        <v>матрац протипролежневий "Stryker "</v>
      </c>
      <c r="J26" s="241">
        <f>F26</f>
        <v>0.03</v>
      </c>
      <c r="K26" s="236"/>
    </row>
    <row r="27" spans="1:11" ht="15.75">
      <c r="A27" s="235">
        <v>16</v>
      </c>
      <c r="B27" s="235" t="s">
        <v>563</v>
      </c>
      <c r="C27" s="241"/>
      <c r="D27" s="241">
        <v>0.746</v>
      </c>
      <c r="E27" s="235" t="s">
        <v>566</v>
      </c>
      <c r="F27" s="234">
        <f>D27</f>
        <v>0.746</v>
      </c>
      <c r="G27" s="243"/>
      <c r="H27" s="241"/>
      <c r="I27" s="242" t="str">
        <f>E27</f>
        <v>дезінфікуючі засоби</v>
      </c>
      <c r="J27" s="241">
        <f>F27</f>
        <v>0.746</v>
      </c>
      <c r="K27" s="236"/>
    </row>
    <row r="28" spans="1:11" ht="47.25">
      <c r="A28" s="235">
        <v>17</v>
      </c>
      <c r="B28" s="235" t="s">
        <v>99</v>
      </c>
      <c r="C28" s="241"/>
      <c r="D28" s="241">
        <v>1</v>
      </c>
      <c r="E28" s="235" t="s">
        <v>565</v>
      </c>
      <c r="F28" s="234">
        <f>D28</f>
        <v>1</v>
      </c>
      <c r="G28" s="243"/>
      <c r="H28" s="241"/>
      <c r="I28" s="242" t="str">
        <f>E28</f>
        <v>Кисневий концентратор</v>
      </c>
      <c r="J28" s="241">
        <f>F28</f>
        <v>1</v>
      </c>
      <c r="K28" s="236"/>
    </row>
    <row r="29" spans="1:11" ht="47.25">
      <c r="A29" s="235">
        <v>18</v>
      </c>
      <c r="B29" s="235" t="s">
        <v>99</v>
      </c>
      <c r="C29" s="241"/>
      <c r="D29" s="241">
        <v>57.94</v>
      </c>
      <c r="E29" s="235" t="s">
        <v>564</v>
      </c>
      <c r="F29" s="240">
        <f>D29</f>
        <v>57.94</v>
      </c>
      <c r="G29" s="243"/>
      <c r="H29" s="241"/>
      <c r="I29" s="242" t="str">
        <f>E29</f>
        <v>матрац "Comfort Foam" розмір 90-190 см</v>
      </c>
      <c r="J29" s="241">
        <f>F29</f>
        <v>57.94</v>
      </c>
      <c r="K29" s="236"/>
    </row>
    <row r="30" spans="1:11" ht="47.25">
      <c r="A30" s="89">
        <v>19</v>
      </c>
      <c r="B30" s="238" t="s">
        <v>563</v>
      </c>
      <c r="C30" s="237"/>
      <c r="D30" s="237">
        <v>3.03</v>
      </c>
      <c r="E30" s="238" t="s">
        <v>562</v>
      </c>
      <c r="F30" s="240">
        <f>D30</f>
        <v>3.03</v>
      </c>
      <c r="G30" s="239"/>
      <c r="H30" s="237"/>
      <c r="I30" s="238" t="str">
        <f>E30</f>
        <v>інвалідні візки, милиці ліктьові, глюкометри, чайник, пароочисник та ін.</v>
      </c>
      <c r="J30" s="237">
        <f>F30</f>
        <v>3.03</v>
      </c>
      <c r="K30" s="236"/>
    </row>
    <row r="31" spans="1:11" ht="15.75">
      <c r="A31" s="25">
        <v>20</v>
      </c>
      <c r="B31" s="238" t="s">
        <v>160</v>
      </c>
      <c r="C31" s="237"/>
      <c r="D31" s="237">
        <v>1</v>
      </c>
      <c r="E31" s="238" t="s">
        <v>561</v>
      </c>
      <c r="F31" s="240">
        <f>D31</f>
        <v>1</v>
      </c>
      <c r="G31" s="239"/>
      <c r="H31" s="237"/>
      <c r="I31" s="238" t="str">
        <f>E31</f>
        <v>сидячі каталки</v>
      </c>
      <c r="J31" s="237">
        <f>F31</f>
        <v>1</v>
      </c>
      <c r="K31" s="236"/>
    </row>
    <row r="32" spans="1:11" ht="47.25">
      <c r="A32" s="89">
        <v>21</v>
      </c>
      <c r="B32" s="238" t="s">
        <v>560</v>
      </c>
      <c r="C32" s="237"/>
      <c r="D32" s="237">
        <v>106.4</v>
      </c>
      <c r="E32" s="238" t="s">
        <v>559</v>
      </c>
      <c r="F32" s="240">
        <f>D32</f>
        <v>106.4</v>
      </c>
      <c r="G32" s="239"/>
      <c r="H32" s="237"/>
      <c r="I32" s="238" t="str">
        <f>E32</f>
        <v>система підйома пацієнта   MIRID DO2A</v>
      </c>
      <c r="J32" s="237">
        <f>F32</f>
        <v>106.4</v>
      </c>
      <c r="K32" s="236"/>
    </row>
    <row r="33" spans="1:11" ht="47.25">
      <c r="A33" s="26">
        <v>22</v>
      </c>
      <c r="B33" s="233" t="s">
        <v>558</v>
      </c>
      <c r="C33" s="231"/>
      <c r="D33" s="231">
        <v>1008.9</v>
      </c>
      <c r="E33" s="235" t="s">
        <v>557</v>
      </c>
      <c r="F33" s="234">
        <f>D33</f>
        <v>1008.9</v>
      </c>
      <c r="G33" s="233"/>
      <c r="H33" s="231"/>
      <c r="I33" s="232" t="str">
        <f>E33</f>
        <v>лапароскопічна стійка (Zestaw do laparoskopii OLYMPYS)  в комплекті</v>
      </c>
      <c r="J33" s="231">
        <f>F33</f>
        <v>1008.9</v>
      </c>
      <c r="K33" s="62"/>
    </row>
    <row r="34" spans="1:11" ht="15.75">
      <c r="A34" s="26"/>
      <c r="B34" s="230" t="s">
        <v>9</v>
      </c>
      <c r="C34" s="226">
        <f>SUM(C5:C33)</f>
        <v>66.64</v>
      </c>
      <c r="D34" s="226">
        <f>SUM(D5:D33)</f>
        <v>2254.266</v>
      </c>
      <c r="E34" s="227"/>
      <c r="F34" s="229">
        <f>SUM(C34,D34)</f>
        <v>2320.906</v>
      </c>
      <c r="G34" s="228"/>
      <c r="H34" s="226">
        <f>SUM(H5:H33)</f>
        <v>66.64</v>
      </c>
      <c r="I34" s="227"/>
      <c r="J34" s="226">
        <f>SUM(J5:J33)</f>
        <v>2254.266</v>
      </c>
      <c r="K34" s="225">
        <f>C34-H34</f>
        <v>0</v>
      </c>
    </row>
    <row r="37" spans="2:8" ht="15.75">
      <c r="B37" s="13" t="s">
        <v>4</v>
      </c>
      <c r="F37" s="10"/>
      <c r="G37" s="36" t="s">
        <v>556</v>
      </c>
      <c r="H37" s="37"/>
    </row>
    <row r="38" spans="2:8" ht="15">
      <c r="B38" s="13"/>
      <c r="F38" s="11" t="s">
        <v>6</v>
      </c>
      <c r="G38" s="12"/>
      <c r="H38" s="12"/>
    </row>
    <row r="39" spans="2:8" ht="15.75">
      <c r="B39" s="13" t="s">
        <v>5</v>
      </c>
      <c r="F39" s="10"/>
      <c r="G39" s="36" t="s">
        <v>555</v>
      </c>
      <c r="H39" s="37"/>
    </row>
    <row r="40" spans="6:8" ht="15">
      <c r="F40" s="11" t="s">
        <v>6</v>
      </c>
      <c r="G40" s="12"/>
      <c r="H40" s="12"/>
    </row>
  </sheetData>
  <sheetProtection/>
  <mergeCells count="10">
    <mergeCell ref="K3:K4"/>
    <mergeCell ref="A2:K2"/>
    <mergeCell ref="B1:J1"/>
    <mergeCell ref="C3:E3"/>
    <mergeCell ref="G39:H39"/>
    <mergeCell ref="G37:H37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horizontalDpi="180" verticalDpi="18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="80" zoomScaleNormal="80" zoomScaleSheetLayoutView="80" zoomScalePageLayoutView="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38.8515625" style="0" customWidth="1"/>
    <col min="3" max="3" width="11.421875" style="0" customWidth="1"/>
    <col min="4" max="4" width="13.57421875" style="0" customWidth="1"/>
    <col min="5" max="5" width="51.28125" style="0" customWidth="1"/>
    <col min="6" max="6" width="15.8515625" style="0" customWidth="1"/>
    <col min="7" max="7" width="16.57421875" style="0" customWidth="1"/>
    <col min="8" max="8" width="9.7109375" style="0" customWidth="1"/>
    <col min="9" max="9" width="33.00390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3" t="s">
        <v>621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31.5" customHeight="1">
      <c r="A2" s="32" t="s">
        <v>620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18.75" customHeight="1">
      <c r="A5" s="6"/>
      <c r="B5" s="6"/>
      <c r="C5" s="258">
        <v>1419.29</v>
      </c>
      <c r="D5" s="6"/>
      <c r="E5" s="6"/>
      <c r="F5" s="30"/>
      <c r="G5" s="7"/>
      <c r="H5" s="6"/>
      <c r="I5" s="6"/>
      <c r="J5" s="6"/>
      <c r="K5" s="7"/>
    </row>
    <row r="6" spans="1:11" ht="15.75">
      <c r="A6" s="25">
        <v>1</v>
      </c>
      <c r="B6" s="2" t="s">
        <v>619</v>
      </c>
      <c r="C6" s="3"/>
      <c r="D6" s="3">
        <v>299.49683</v>
      </c>
      <c r="E6" s="15" t="s">
        <v>11</v>
      </c>
      <c r="F6" s="24">
        <f>SUM(C6,D6)</f>
        <v>299.49683</v>
      </c>
      <c r="G6" s="2"/>
      <c r="H6" s="3"/>
      <c r="I6" s="15" t="str">
        <f>E6</f>
        <v>продукти харчування</v>
      </c>
      <c r="J6" s="3">
        <v>6.57248</v>
      </c>
      <c r="K6" s="9">
        <f>F6-J6</f>
        <v>292.92435</v>
      </c>
    </row>
    <row r="7" spans="1:11" ht="15.75">
      <c r="A7" s="25">
        <v>2</v>
      </c>
      <c r="B7" s="2" t="s">
        <v>13</v>
      </c>
      <c r="C7" s="3"/>
      <c r="D7" s="3">
        <v>10.87645</v>
      </c>
      <c r="E7" s="15" t="s">
        <v>11</v>
      </c>
      <c r="F7" s="24">
        <f>SUM(C7,D7)</f>
        <v>10.87645</v>
      </c>
      <c r="G7" s="2"/>
      <c r="H7" s="3"/>
      <c r="I7" s="15" t="str">
        <f>E7</f>
        <v>продукти харчування</v>
      </c>
      <c r="J7" s="3">
        <f>D7</f>
        <v>10.87645</v>
      </c>
      <c r="K7" s="9">
        <f>F7-J7</f>
        <v>0</v>
      </c>
    </row>
    <row r="8" spans="1:11" ht="15.75">
      <c r="A8" s="25">
        <v>3</v>
      </c>
      <c r="B8" s="2" t="s">
        <v>13</v>
      </c>
      <c r="C8" s="3"/>
      <c r="D8" s="3">
        <v>2.7738</v>
      </c>
      <c r="E8" s="15" t="s">
        <v>618</v>
      </c>
      <c r="F8" s="24">
        <f>SUM(C8,D8)</f>
        <v>2.7738</v>
      </c>
      <c r="G8" s="2"/>
      <c r="H8" s="3"/>
      <c r="I8" s="15" t="str">
        <f>E8</f>
        <v>паливо</v>
      </c>
      <c r="J8" s="3">
        <f>D8</f>
        <v>2.7738</v>
      </c>
      <c r="K8" s="9">
        <f>F8-J8</f>
        <v>0</v>
      </c>
    </row>
    <row r="9" spans="1:11" ht="15.75">
      <c r="A9" s="25">
        <v>4</v>
      </c>
      <c r="B9" s="2" t="s">
        <v>13</v>
      </c>
      <c r="C9" s="3"/>
      <c r="D9" s="3">
        <v>1.671</v>
      </c>
      <c r="E9" s="15" t="s">
        <v>14</v>
      </c>
      <c r="F9" s="24">
        <f>SUM(C9,D9)</f>
        <v>1.671</v>
      </c>
      <c r="G9" s="2"/>
      <c r="H9" s="3"/>
      <c r="I9" s="15" t="str">
        <f>E9</f>
        <v>господарські товари </v>
      </c>
      <c r="J9" s="3">
        <f>D9</f>
        <v>1.671</v>
      </c>
      <c r="K9" s="9">
        <f>F9-J9</f>
        <v>0</v>
      </c>
    </row>
    <row r="10" spans="1:11" ht="15.75">
      <c r="A10" s="25">
        <v>5</v>
      </c>
      <c r="B10" s="2" t="s">
        <v>13</v>
      </c>
      <c r="C10" s="3"/>
      <c r="D10" s="3">
        <v>4.879</v>
      </c>
      <c r="E10" s="15" t="s">
        <v>617</v>
      </c>
      <c r="F10" s="24">
        <f>SUM(C10,D10)</f>
        <v>4.879</v>
      </c>
      <c r="G10" s="14"/>
      <c r="H10" s="3"/>
      <c r="I10" s="15" t="str">
        <f>E10</f>
        <v>інструменти</v>
      </c>
      <c r="J10" s="3">
        <f>D10</f>
        <v>4.879</v>
      </c>
      <c r="K10" s="9">
        <f>F10-J10</f>
        <v>0</v>
      </c>
    </row>
    <row r="11" spans="1:11" ht="15.75">
      <c r="A11" s="25">
        <v>6</v>
      </c>
      <c r="B11" s="2" t="s">
        <v>13</v>
      </c>
      <c r="C11" s="3"/>
      <c r="D11" s="3">
        <v>0.76</v>
      </c>
      <c r="E11" s="15" t="s">
        <v>616</v>
      </c>
      <c r="F11" s="24">
        <f>SUM(C11,D11)</f>
        <v>0.76</v>
      </c>
      <c r="G11" s="14"/>
      <c r="H11" s="3"/>
      <c r="I11" s="15" t="str">
        <f>E11</f>
        <v>прапор</v>
      </c>
      <c r="J11" s="3">
        <f>D11</f>
        <v>0.76</v>
      </c>
      <c r="K11" s="9">
        <f>F11-J11</f>
        <v>0</v>
      </c>
    </row>
    <row r="12" spans="1:11" ht="15" customHeight="1">
      <c r="A12" s="25">
        <v>7</v>
      </c>
      <c r="B12" s="2" t="s">
        <v>13</v>
      </c>
      <c r="C12" s="3"/>
      <c r="D12" s="3">
        <v>1.556</v>
      </c>
      <c r="E12" s="15" t="s">
        <v>10</v>
      </c>
      <c r="F12" s="24">
        <f>SUM(C12,D12)</f>
        <v>1.556</v>
      </c>
      <c r="G12" s="2"/>
      <c r="H12" s="3"/>
      <c r="I12" s="15" t="str">
        <f>E12</f>
        <v>канцтовари</v>
      </c>
      <c r="J12" s="3">
        <f>D12</f>
        <v>1.556</v>
      </c>
      <c r="K12" s="9">
        <f>F12-J12</f>
        <v>0</v>
      </c>
    </row>
    <row r="13" spans="1:11" ht="15.75">
      <c r="A13" s="25">
        <v>8</v>
      </c>
      <c r="B13" s="2" t="s">
        <v>13</v>
      </c>
      <c r="C13" s="3"/>
      <c r="D13" s="3">
        <v>79</v>
      </c>
      <c r="E13" s="15" t="s">
        <v>615</v>
      </c>
      <c r="F13" s="24">
        <f>SUM(C13,D13)</f>
        <v>79</v>
      </c>
      <c r="G13" s="2"/>
      <c r="H13" s="3"/>
      <c r="I13" s="15"/>
      <c r="J13" s="3"/>
      <c r="K13" s="9">
        <f>F13-J13</f>
        <v>79</v>
      </c>
    </row>
    <row r="14" spans="1:11" ht="15.75">
      <c r="A14" s="25">
        <v>9</v>
      </c>
      <c r="B14" s="2" t="s">
        <v>13</v>
      </c>
      <c r="C14" s="3"/>
      <c r="D14" s="3">
        <v>3.45</v>
      </c>
      <c r="E14" s="15" t="s">
        <v>614</v>
      </c>
      <c r="F14" s="24">
        <f>SUM(C14,D14)</f>
        <v>3.45</v>
      </c>
      <c r="G14" s="2"/>
      <c r="H14" s="3"/>
      <c r="I14" s="15"/>
      <c r="J14" s="3"/>
      <c r="K14" s="9"/>
    </row>
    <row r="15" spans="1:11" ht="15.75">
      <c r="A15" s="25">
        <v>10</v>
      </c>
      <c r="B15" s="2" t="s">
        <v>13</v>
      </c>
      <c r="C15" s="3"/>
      <c r="D15" s="3">
        <v>0.15</v>
      </c>
      <c r="E15" s="15" t="s">
        <v>613</v>
      </c>
      <c r="F15" s="24">
        <f>SUM(C15,D15)</f>
        <v>0.15</v>
      </c>
      <c r="G15" s="2"/>
      <c r="H15" s="3"/>
      <c r="I15" s="15"/>
      <c r="J15" s="3"/>
      <c r="K15" s="9"/>
    </row>
    <row r="16" spans="1:11" ht="15.75">
      <c r="A16" s="25">
        <v>14</v>
      </c>
      <c r="B16" s="2" t="s">
        <v>28</v>
      </c>
      <c r="C16" s="3"/>
      <c r="D16" s="3">
        <v>57.94</v>
      </c>
      <c r="E16" s="15" t="s">
        <v>612</v>
      </c>
      <c r="F16" s="24">
        <f>SUM(C16,D16)</f>
        <v>57.94</v>
      </c>
      <c r="G16" s="2"/>
      <c r="H16" s="3"/>
      <c r="I16" s="15"/>
      <c r="J16" s="3"/>
      <c r="K16" s="9"/>
    </row>
    <row r="17" spans="1:11" ht="15.75">
      <c r="A17" s="25">
        <v>15</v>
      </c>
      <c r="B17" s="2" t="s">
        <v>13</v>
      </c>
      <c r="C17" s="3"/>
      <c r="D17" s="3">
        <v>46.25</v>
      </c>
      <c r="E17" s="15" t="s">
        <v>611</v>
      </c>
      <c r="F17" s="24">
        <f>SUM(C17,D17)</f>
        <v>46.25</v>
      </c>
      <c r="G17" s="2"/>
      <c r="H17" s="3"/>
      <c r="I17" s="15"/>
      <c r="J17" s="3"/>
      <c r="K17" s="9"/>
    </row>
    <row r="18" spans="1:11" ht="31.5">
      <c r="A18" s="25">
        <v>16</v>
      </c>
      <c r="B18" s="2" t="s">
        <v>610</v>
      </c>
      <c r="C18" s="3"/>
      <c r="D18" s="3">
        <v>10.33</v>
      </c>
      <c r="E18" s="15" t="s">
        <v>602</v>
      </c>
      <c r="F18" s="24">
        <f>SUM(C18,D18)</f>
        <v>10.33</v>
      </c>
      <c r="G18" s="2"/>
      <c r="H18" s="3"/>
      <c r="I18" s="15" t="s">
        <v>602</v>
      </c>
      <c r="J18" s="3">
        <v>1313.58</v>
      </c>
      <c r="K18" s="9"/>
    </row>
    <row r="19" spans="1:11" ht="15.75">
      <c r="A19" s="25">
        <v>17</v>
      </c>
      <c r="B19" s="2" t="s">
        <v>13</v>
      </c>
      <c r="C19" s="3"/>
      <c r="D19" s="3">
        <v>2109.97</v>
      </c>
      <c r="E19" s="15" t="s">
        <v>602</v>
      </c>
      <c r="F19" s="24">
        <f>SUM(C19,D19)</f>
        <v>2109.97</v>
      </c>
      <c r="G19" s="2"/>
      <c r="H19" s="3"/>
      <c r="I19" s="15" t="s">
        <v>609</v>
      </c>
      <c r="J19" s="3">
        <v>90.68</v>
      </c>
      <c r="K19" s="9"/>
    </row>
    <row r="20" spans="1:11" ht="15.75">
      <c r="A20" s="25">
        <v>18</v>
      </c>
      <c r="B20" s="2" t="s">
        <v>28</v>
      </c>
      <c r="C20" s="3"/>
      <c r="D20" s="3">
        <v>25.93</v>
      </c>
      <c r="E20" s="15" t="s">
        <v>602</v>
      </c>
      <c r="F20" s="24">
        <f>SUM(C20,D20)</f>
        <v>25.93</v>
      </c>
      <c r="G20" s="2"/>
      <c r="H20" s="3"/>
      <c r="I20" s="15"/>
      <c r="J20" s="3"/>
      <c r="K20" s="9"/>
    </row>
    <row r="21" spans="1:11" ht="15.75">
      <c r="A21" s="25">
        <v>19</v>
      </c>
      <c r="B21" s="2" t="s">
        <v>608</v>
      </c>
      <c r="C21" s="3"/>
      <c r="D21" s="3">
        <v>5.2</v>
      </c>
      <c r="E21" s="15" t="s">
        <v>602</v>
      </c>
      <c r="F21" s="24">
        <f>SUM(C21,D21)</f>
        <v>5.2</v>
      </c>
      <c r="G21" s="2"/>
      <c r="H21" s="3"/>
      <c r="I21" s="15"/>
      <c r="J21" s="3"/>
      <c r="K21" s="9"/>
    </row>
    <row r="22" spans="1:11" ht="15.75">
      <c r="A22" s="25">
        <v>20</v>
      </c>
      <c r="B22" s="2" t="s">
        <v>607</v>
      </c>
      <c r="C22" s="3"/>
      <c r="D22" s="3">
        <v>0.94</v>
      </c>
      <c r="E22" s="15" t="s">
        <v>602</v>
      </c>
      <c r="F22" s="24">
        <f>SUM(C22,D22)</f>
        <v>0.94</v>
      </c>
      <c r="G22" s="2"/>
      <c r="H22" s="3"/>
      <c r="I22" s="15"/>
      <c r="J22" s="3"/>
      <c r="K22" s="9"/>
    </row>
    <row r="23" spans="1:11" ht="31.5">
      <c r="A23" s="25">
        <v>21</v>
      </c>
      <c r="B23" s="15" t="s">
        <v>606</v>
      </c>
      <c r="C23" s="3"/>
      <c r="D23" s="3">
        <v>1499.05</v>
      </c>
      <c r="E23" s="15" t="s">
        <v>602</v>
      </c>
      <c r="F23" s="24">
        <f>SUM(C23,D23)</f>
        <v>1499.05</v>
      </c>
      <c r="G23" s="2"/>
      <c r="H23" s="3"/>
      <c r="I23" s="15"/>
      <c r="J23" s="3"/>
      <c r="K23" s="9"/>
    </row>
    <row r="24" spans="1:11" ht="15.75">
      <c r="A24" s="14">
        <v>22</v>
      </c>
      <c r="B24" s="2" t="s">
        <v>605</v>
      </c>
      <c r="C24" s="3"/>
      <c r="D24" s="3">
        <v>1.25</v>
      </c>
      <c r="E24" s="15" t="s">
        <v>602</v>
      </c>
      <c r="F24" s="24">
        <f>SUM(C24,D24)</f>
        <v>1.25</v>
      </c>
      <c r="G24" s="2"/>
      <c r="H24" s="3"/>
      <c r="I24" s="15"/>
      <c r="J24" s="3"/>
      <c r="K24" s="9"/>
    </row>
    <row r="25" spans="1:11" ht="15.75">
      <c r="A25" s="14">
        <v>23</v>
      </c>
      <c r="B25" s="2" t="s">
        <v>604</v>
      </c>
      <c r="C25" s="3"/>
      <c r="D25" s="3">
        <v>49.43</v>
      </c>
      <c r="E25" s="15" t="s">
        <v>602</v>
      </c>
      <c r="F25" s="24">
        <f>SUM(C25,D25)</f>
        <v>49.43</v>
      </c>
      <c r="G25" s="2"/>
      <c r="H25" s="3"/>
      <c r="I25" s="15"/>
      <c r="J25" s="3"/>
      <c r="K25" s="9"/>
    </row>
    <row r="26" spans="1:11" ht="15.75">
      <c r="A26" s="14">
        <v>24</v>
      </c>
      <c r="B26" s="15" t="s">
        <v>342</v>
      </c>
      <c r="C26" s="3"/>
      <c r="D26" s="3">
        <v>85.2</v>
      </c>
      <c r="E26" s="15" t="s">
        <v>602</v>
      </c>
      <c r="F26" s="24">
        <f>SUM(C26,D26)</f>
        <v>85.2</v>
      </c>
      <c r="G26" s="2"/>
      <c r="H26" s="3"/>
      <c r="I26" s="15"/>
      <c r="J26" s="3"/>
      <c r="K26" s="9"/>
    </row>
    <row r="27" spans="1:11" ht="15.75">
      <c r="A27" s="14"/>
      <c r="B27" s="2"/>
      <c r="C27" s="3"/>
      <c r="D27" s="3"/>
      <c r="E27" s="15"/>
      <c r="F27" s="24">
        <f>SUM(C27,D27)</f>
        <v>0</v>
      </c>
      <c r="G27" s="256"/>
      <c r="H27" s="62"/>
      <c r="I27" s="257"/>
      <c r="J27" s="3"/>
      <c r="K27" s="9"/>
    </row>
    <row r="28" spans="1:11" ht="15.75">
      <c r="A28" s="14"/>
      <c r="B28" s="2"/>
      <c r="C28" s="3"/>
      <c r="D28" s="3"/>
      <c r="E28" s="15"/>
      <c r="F28" s="24">
        <f>SUM(C28,D28)</f>
        <v>0</v>
      </c>
      <c r="G28" s="256"/>
      <c r="H28" s="62"/>
      <c r="I28" s="255"/>
      <c r="J28" s="3"/>
      <c r="K28" s="9"/>
    </row>
    <row r="29" spans="1:11" ht="15.75">
      <c r="A29" s="14"/>
      <c r="B29" s="2"/>
      <c r="C29" s="3"/>
      <c r="D29" s="3"/>
      <c r="E29" s="15"/>
      <c r="F29" s="24">
        <f>SUM(C29,D29)</f>
        <v>0</v>
      </c>
      <c r="G29" s="250"/>
      <c r="H29" s="249"/>
      <c r="I29" s="251"/>
      <c r="J29" s="3"/>
      <c r="K29" s="9"/>
    </row>
    <row r="30" spans="1:11" ht="15.75">
      <c r="A30" s="14"/>
      <c r="B30" s="2"/>
      <c r="C30" s="3"/>
      <c r="D30" s="3"/>
      <c r="E30" s="15"/>
      <c r="F30" s="24">
        <f>SUM(C30,D30)</f>
        <v>0</v>
      </c>
      <c r="G30" s="254"/>
      <c r="H30" s="253"/>
      <c r="I30" s="252"/>
      <c r="J30" s="3"/>
      <c r="K30" s="9"/>
    </row>
    <row r="31" spans="1:11" ht="15.75">
      <c r="A31" s="14"/>
      <c r="B31" s="2"/>
      <c r="C31" s="3"/>
      <c r="D31" s="3"/>
      <c r="E31" s="15"/>
      <c r="F31" s="24">
        <f>SUM(C31,D31)</f>
        <v>0</v>
      </c>
      <c r="G31" s="250"/>
      <c r="H31" s="249"/>
      <c r="I31" s="251"/>
      <c r="J31" s="3"/>
      <c r="K31" s="9"/>
    </row>
    <row r="32" spans="1:11" ht="47.25">
      <c r="A32" s="14"/>
      <c r="B32" s="2"/>
      <c r="C32" s="3"/>
      <c r="D32" s="3"/>
      <c r="E32" s="15"/>
      <c r="F32" s="24">
        <f>SUM(C32,D32)</f>
        <v>0</v>
      </c>
      <c r="G32" s="250">
        <v>2210</v>
      </c>
      <c r="H32" s="249">
        <v>453.16</v>
      </c>
      <c r="I32" s="251" t="s">
        <v>603</v>
      </c>
      <c r="J32" s="3"/>
      <c r="K32" s="9"/>
    </row>
    <row r="33" spans="1:11" ht="31.5">
      <c r="A33" s="14"/>
      <c r="B33" s="2"/>
      <c r="C33" s="3"/>
      <c r="D33" s="3"/>
      <c r="E33" s="15"/>
      <c r="F33" s="24">
        <f>SUM(C33,D33)</f>
        <v>0</v>
      </c>
      <c r="G33" s="250">
        <v>2220</v>
      </c>
      <c r="H33" s="249">
        <v>402.43</v>
      </c>
      <c r="I33" s="248" t="s">
        <v>602</v>
      </c>
      <c r="J33" s="3"/>
      <c r="K33" s="9"/>
    </row>
    <row r="34" spans="1:11" ht="15.75">
      <c r="A34" s="14"/>
      <c r="B34" s="2"/>
      <c r="C34" s="3"/>
      <c r="D34" s="3"/>
      <c r="E34" s="15"/>
      <c r="F34" s="24">
        <f>SUM(C34,D34)</f>
        <v>0</v>
      </c>
      <c r="G34" s="250">
        <v>2230</v>
      </c>
      <c r="H34" s="249">
        <v>13.64</v>
      </c>
      <c r="I34" s="252" t="s">
        <v>320</v>
      </c>
      <c r="J34" s="3"/>
      <c r="K34" s="9"/>
    </row>
    <row r="35" spans="1:11" ht="31.5">
      <c r="A35" s="14"/>
      <c r="B35" s="2"/>
      <c r="C35" s="3"/>
      <c r="D35" s="3"/>
      <c r="E35" s="15"/>
      <c r="F35" s="24">
        <f>SUM(C35,D35)</f>
        <v>0</v>
      </c>
      <c r="G35" s="250">
        <v>2240</v>
      </c>
      <c r="H35" s="249">
        <v>489.31</v>
      </c>
      <c r="I35" s="248" t="s">
        <v>199</v>
      </c>
      <c r="J35" s="3"/>
      <c r="K35" s="9"/>
    </row>
    <row r="36" spans="1:11" ht="31.5">
      <c r="A36" s="14"/>
      <c r="B36" s="2"/>
      <c r="C36" s="3"/>
      <c r="D36" s="3"/>
      <c r="E36" s="15"/>
      <c r="F36" s="24">
        <f>SUM(C36,D36)</f>
        <v>0</v>
      </c>
      <c r="G36" s="250">
        <v>2275</v>
      </c>
      <c r="H36" s="249">
        <v>7.5</v>
      </c>
      <c r="I36" s="251" t="s">
        <v>601</v>
      </c>
      <c r="J36" s="5"/>
      <c r="K36" s="9"/>
    </row>
    <row r="37" spans="1:11" ht="47.25">
      <c r="A37" s="14"/>
      <c r="B37" s="2"/>
      <c r="C37" s="3"/>
      <c r="D37" s="3"/>
      <c r="E37" s="15"/>
      <c r="F37" s="24">
        <f>SUM(C37,D37)</f>
        <v>0</v>
      </c>
      <c r="G37" s="250">
        <v>2282</v>
      </c>
      <c r="H37" s="249">
        <v>3.06</v>
      </c>
      <c r="I37" s="248" t="s">
        <v>600</v>
      </c>
      <c r="J37" s="5"/>
      <c r="K37" s="9"/>
    </row>
    <row r="38" spans="1:11" ht="15.75">
      <c r="A38" s="4"/>
      <c r="B38" s="18" t="s">
        <v>9</v>
      </c>
      <c r="C38" s="19">
        <f>SUM(C5:C37)</f>
        <v>1419.29</v>
      </c>
      <c r="D38" s="19">
        <f>SUM(D6:D37)</f>
        <v>4296.10308</v>
      </c>
      <c r="E38" s="20"/>
      <c r="F38" s="21">
        <f>SUM(C38,D30)</f>
        <v>1419.29</v>
      </c>
      <c r="G38" s="22"/>
      <c r="H38" s="19">
        <f>SUM(H6:H37)</f>
        <v>1369.1</v>
      </c>
      <c r="I38" s="20"/>
      <c r="J38" s="19">
        <f>SUM(J6:J37)</f>
        <v>1433.34873</v>
      </c>
      <c r="K38" s="23">
        <f>C38-H38</f>
        <v>50.190000000000055</v>
      </c>
    </row>
    <row r="41" spans="2:8" ht="15.75">
      <c r="B41" s="13" t="s">
        <v>599</v>
      </c>
      <c r="F41" s="10"/>
      <c r="G41" s="36" t="s">
        <v>598</v>
      </c>
      <c r="H41" s="37"/>
    </row>
    <row r="42" spans="2:8" ht="15">
      <c r="B42" s="13"/>
      <c r="F42" s="11" t="s">
        <v>6</v>
      </c>
      <c r="G42" s="12"/>
      <c r="H42" s="12"/>
    </row>
    <row r="43" spans="2:8" ht="15.75">
      <c r="B43" s="13" t="s">
        <v>5</v>
      </c>
      <c r="F43" s="10"/>
      <c r="G43" s="36" t="s">
        <v>597</v>
      </c>
      <c r="H43" s="37"/>
    </row>
    <row r="44" spans="6:8" ht="15">
      <c r="F44" s="11" t="s">
        <v>6</v>
      </c>
      <c r="G44" s="12"/>
      <c r="H44" s="12"/>
    </row>
  </sheetData>
  <sheetProtection/>
  <mergeCells count="10">
    <mergeCell ref="K3:K4"/>
    <mergeCell ref="A2:K2"/>
    <mergeCell ref="B1:J1"/>
    <mergeCell ref="C3:E3"/>
    <mergeCell ref="G43:H43"/>
    <mergeCell ref="A3:A4"/>
    <mergeCell ref="B3:B4"/>
    <mergeCell ref="F3:F4"/>
    <mergeCell ref="G3:J3"/>
    <mergeCell ref="G41:H4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5.140625" style="0" customWidth="1"/>
    <col min="2" max="2" width="21.00390625" style="0" customWidth="1"/>
    <col min="3" max="3" width="13.28125" style="0" customWidth="1"/>
    <col min="4" max="4" width="13.57421875" style="0" customWidth="1"/>
    <col min="5" max="5" width="18.8515625" style="0" customWidth="1"/>
    <col min="6" max="6" width="14.00390625" style="0" customWidth="1"/>
    <col min="7" max="7" width="14.7109375" style="0" customWidth="1"/>
    <col min="8" max="8" width="10.7109375" style="0" customWidth="1"/>
    <col min="9" max="9" width="25.00390625" style="0" customWidth="1"/>
    <col min="10" max="10" width="10.7109375" style="0" customWidth="1"/>
    <col min="11" max="11" width="15.57421875" style="0" customWidth="1"/>
  </cols>
  <sheetData>
    <row r="1" spans="1:11" ht="61.5" customHeight="1">
      <c r="A1" s="33" t="s">
        <v>643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642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43.5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1.5">
      <c r="A5" s="79">
        <v>1</v>
      </c>
      <c r="B5" s="262" t="s">
        <v>641</v>
      </c>
      <c r="C5" s="63">
        <v>97.82</v>
      </c>
      <c r="D5" s="63"/>
      <c r="E5" s="25"/>
      <c r="F5" s="64">
        <f>SUM(C5,D5)</f>
        <v>97.82</v>
      </c>
      <c r="G5" s="14">
        <v>2210</v>
      </c>
      <c r="H5" s="63">
        <f>5421/1000</f>
        <v>5.421</v>
      </c>
      <c r="I5" s="261" t="s">
        <v>640</v>
      </c>
      <c r="J5" s="3"/>
      <c r="K5" s="9"/>
    </row>
    <row r="6" spans="1:11" ht="31.5">
      <c r="A6" s="79">
        <v>2</v>
      </c>
      <c r="B6" s="40" t="s">
        <v>160</v>
      </c>
      <c r="C6" s="63">
        <f>(9041+10745+5024)/1000</f>
        <v>24.81</v>
      </c>
      <c r="D6" s="63"/>
      <c r="E6" s="25"/>
      <c r="F6" s="64">
        <f>SUM(C6,D6)</f>
        <v>24.81</v>
      </c>
      <c r="G6" s="14">
        <v>2210</v>
      </c>
      <c r="H6" s="63">
        <f>14298.3/1000</f>
        <v>14.2983</v>
      </c>
      <c r="I6" s="261" t="s">
        <v>639</v>
      </c>
      <c r="J6" s="3"/>
      <c r="K6" s="9"/>
    </row>
    <row r="7" spans="1:11" ht="31.5">
      <c r="A7" s="79">
        <v>3</v>
      </c>
      <c r="B7" s="40" t="s">
        <v>634</v>
      </c>
      <c r="C7" s="63"/>
      <c r="D7" s="63">
        <f>7999/1000</f>
        <v>7.999</v>
      </c>
      <c r="E7" s="46" t="s">
        <v>631</v>
      </c>
      <c r="F7" s="64">
        <f>SUM(C7,D7)</f>
        <v>7.999</v>
      </c>
      <c r="G7" s="14">
        <v>2210</v>
      </c>
      <c r="H7" s="63">
        <f>3531.6/1000</f>
        <v>3.5316</v>
      </c>
      <c r="I7" s="261" t="s">
        <v>638</v>
      </c>
      <c r="J7" s="3"/>
      <c r="K7" s="9"/>
    </row>
    <row r="8" spans="1:11" ht="78.75">
      <c r="A8" s="25">
        <v>4</v>
      </c>
      <c r="B8" s="46" t="s">
        <v>637</v>
      </c>
      <c r="C8" s="63"/>
      <c r="D8" s="63">
        <f>9000/1000</f>
        <v>9</v>
      </c>
      <c r="E8" s="46" t="s">
        <v>629</v>
      </c>
      <c r="F8" s="64">
        <f>SUM(C8,D8)</f>
        <v>9</v>
      </c>
      <c r="G8" s="14">
        <v>2240</v>
      </c>
      <c r="H8" s="63">
        <f>49000/1000</f>
        <v>49</v>
      </c>
      <c r="I8" s="261" t="s">
        <v>636</v>
      </c>
      <c r="J8" s="3"/>
      <c r="K8" s="9"/>
    </row>
    <row r="9" spans="1:11" ht="110.25">
      <c r="A9" s="25">
        <v>5</v>
      </c>
      <c r="B9" s="45" t="s">
        <v>634</v>
      </c>
      <c r="C9" s="63"/>
      <c r="D9" s="63">
        <f>560320/1000</f>
        <v>560.32</v>
      </c>
      <c r="E9" s="46" t="s">
        <v>627</v>
      </c>
      <c r="F9" s="64">
        <f>SUM(C9,D9)</f>
        <v>560.32</v>
      </c>
      <c r="G9" s="14">
        <v>2240</v>
      </c>
      <c r="H9" s="63">
        <f>15000/1000</f>
        <v>15</v>
      </c>
      <c r="I9" s="261" t="s">
        <v>635</v>
      </c>
      <c r="J9" s="3"/>
      <c r="K9" s="9"/>
    </row>
    <row r="10" spans="1:11" ht="78.75">
      <c r="A10" s="25">
        <v>6</v>
      </c>
      <c r="B10" s="45" t="s">
        <v>634</v>
      </c>
      <c r="C10" s="3"/>
      <c r="D10" s="63">
        <f>1675.94/1000</f>
        <v>1.67594</v>
      </c>
      <c r="E10" s="46" t="s">
        <v>626</v>
      </c>
      <c r="F10" s="64">
        <f>SUM(C10,D10)</f>
        <v>1.67594</v>
      </c>
      <c r="G10" s="14">
        <v>3110</v>
      </c>
      <c r="H10" s="63">
        <v>27.377650000000003</v>
      </c>
      <c r="I10" s="46" t="s">
        <v>633</v>
      </c>
      <c r="J10" s="63"/>
      <c r="K10" s="9"/>
    </row>
    <row r="11" spans="1:11" ht="78.75">
      <c r="A11" s="25">
        <v>7</v>
      </c>
      <c r="B11" s="46" t="s">
        <v>632</v>
      </c>
      <c r="C11" s="3"/>
      <c r="D11" s="63">
        <f>1786.2/1000</f>
        <v>1.7862</v>
      </c>
      <c r="E11" s="46" t="s">
        <v>625</v>
      </c>
      <c r="F11" s="24">
        <f>SUM(C11,D11)</f>
        <v>1.7862</v>
      </c>
      <c r="G11" s="14"/>
      <c r="H11" s="3"/>
      <c r="I11" s="46" t="s">
        <v>631</v>
      </c>
      <c r="J11" s="63">
        <f>7999/1000</f>
        <v>7.999</v>
      </c>
      <c r="K11" s="9"/>
    </row>
    <row r="12" spans="1:11" ht="63">
      <c r="A12" s="25">
        <v>8</v>
      </c>
      <c r="B12" s="46" t="s">
        <v>630</v>
      </c>
      <c r="C12" s="3"/>
      <c r="D12" s="63">
        <f>1018270.59/1000</f>
        <v>1018.27059</v>
      </c>
      <c r="E12" s="46" t="s">
        <v>176</v>
      </c>
      <c r="F12" s="24">
        <f>SUM(C12,D12)</f>
        <v>1018.27059</v>
      </c>
      <c r="G12" s="2"/>
      <c r="H12" s="3"/>
      <c r="I12" s="46" t="s">
        <v>629</v>
      </c>
      <c r="J12" s="63">
        <v>9</v>
      </c>
      <c r="K12" s="9"/>
    </row>
    <row r="13" spans="1:11" ht="47.25">
      <c r="A13" s="14">
        <v>9</v>
      </c>
      <c r="B13" s="46" t="s">
        <v>628</v>
      </c>
      <c r="C13" s="3"/>
      <c r="D13" s="63">
        <f>29648/1000</f>
        <v>29.648</v>
      </c>
      <c r="E13" s="46" t="s">
        <v>624</v>
      </c>
      <c r="F13" s="24">
        <f>SUM(C13,D13)</f>
        <v>29.648</v>
      </c>
      <c r="G13" s="2"/>
      <c r="H13" s="3"/>
      <c r="I13" s="46" t="s">
        <v>627</v>
      </c>
      <c r="J13" s="63">
        <v>560.32</v>
      </c>
      <c r="K13" s="9"/>
    </row>
    <row r="14" spans="1:11" ht="47.25">
      <c r="A14" s="61"/>
      <c r="B14" s="61"/>
      <c r="C14" s="3"/>
      <c r="D14" s="3"/>
      <c r="E14" s="79"/>
      <c r="F14" s="24">
        <f>SUM(C14,D14)</f>
        <v>0</v>
      </c>
      <c r="G14" s="2"/>
      <c r="H14" s="3"/>
      <c r="I14" s="260" t="s">
        <v>626</v>
      </c>
      <c r="J14" s="63">
        <f>1675.94/1000</f>
        <v>1.67594</v>
      </c>
      <c r="K14" s="9"/>
    </row>
    <row r="15" spans="1:11" ht="47.25">
      <c r="A15" s="79"/>
      <c r="B15" s="61"/>
      <c r="C15" s="3"/>
      <c r="D15" s="3"/>
      <c r="E15" s="79"/>
      <c r="F15" s="24">
        <f>SUM(C15,D15)</f>
        <v>0</v>
      </c>
      <c r="G15" s="2"/>
      <c r="H15" s="3"/>
      <c r="I15" s="259" t="s">
        <v>625</v>
      </c>
      <c r="J15" s="63">
        <f>1786.2/1000</f>
        <v>1.7862</v>
      </c>
      <c r="K15" s="9"/>
    </row>
    <row r="16" spans="1:11" ht="15.75">
      <c r="A16" s="79"/>
      <c r="B16" s="61"/>
      <c r="C16" s="3"/>
      <c r="D16" s="3"/>
      <c r="E16" s="79"/>
      <c r="F16" s="24">
        <f>SUM(C16,D16)</f>
        <v>0</v>
      </c>
      <c r="G16" s="2"/>
      <c r="H16" s="3"/>
      <c r="I16" s="46" t="s">
        <v>176</v>
      </c>
      <c r="J16" s="63">
        <f>1018270.59/1000</f>
        <v>1018.27059</v>
      </c>
      <c r="K16" s="9"/>
    </row>
    <row r="17" spans="1:11" ht="31.5">
      <c r="A17" s="79"/>
      <c r="B17" s="61"/>
      <c r="C17" s="3"/>
      <c r="D17" s="3"/>
      <c r="E17" s="79"/>
      <c r="F17" s="24">
        <f>SUM(C17,D17)</f>
        <v>0</v>
      </c>
      <c r="G17" s="2"/>
      <c r="H17" s="3"/>
      <c r="I17" s="46" t="s">
        <v>624</v>
      </c>
      <c r="J17" s="63">
        <f>29648/1000</f>
        <v>29.648</v>
      </c>
      <c r="K17" s="9"/>
    </row>
    <row r="18" spans="1:11" ht="15.75">
      <c r="A18" s="25"/>
      <c r="B18" s="2"/>
      <c r="C18" s="3"/>
      <c r="D18" s="3"/>
      <c r="E18" s="15"/>
      <c r="F18" s="24">
        <f>SUM(C18,D18)</f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>SUM(C19,D19)</f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>SUM(C20,D20)</f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>SUM(C21,D21)</f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>SUM(C22,D22)</f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>SUM(C23,D23)</f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>SUM(C24,D24)</f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>SUM(C25,D25)</f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>SUM(C26,D26)</f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>SUM(C27,D27)</f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>SUM(C45,D45)</f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>SUM(C46,D46)</f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>SUM(C47,D47)</f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122.63</v>
      </c>
      <c r="D48" s="19">
        <f>SUM(D5:D47)</f>
        <v>1628.69973</v>
      </c>
      <c r="E48" s="20"/>
      <c r="F48" s="21">
        <f>SUM(C48,D48)</f>
        <v>1751.32973</v>
      </c>
      <c r="G48" s="22"/>
      <c r="H48" s="19">
        <f>SUM(H5:H47)</f>
        <v>114.62855</v>
      </c>
      <c r="I48" s="20"/>
      <c r="J48" s="19">
        <f>SUM(J5:J47)</f>
        <v>1628.69973</v>
      </c>
      <c r="K48" s="23">
        <f>C48-H48</f>
        <v>8.001449999999991</v>
      </c>
    </row>
    <row r="51" spans="2:8" ht="15.75">
      <c r="B51" s="13" t="s">
        <v>4</v>
      </c>
      <c r="F51" s="10"/>
      <c r="G51" s="36" t="s">
        <v>623</v>
      </c>
      <c r="H51" s="37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36" t="s">
        <v>622</v>
      </c>
      <c r="H53" s="37"/>
    </row>
    <row r="54" spans="6:8" ht="15">
      <c r="F54" s="11" t="s">
        <v>6</v>
      </c>
      <c r="G54" s="12"/>
      <c r="H54" s="12"/>
    </row>
  </sheetData>
  <sheetProtection/>
  <mergeCells count="10">
    <mergeCell ref="K3:K4"/>
    <mergeCell ref="A2:K2"/>
    <mergeCell ref="C3:E3"/>
    <mergeCell ref="A1:K1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83" customWidth="1"/>
    <col min="2" max="2" width="24.421875" style="83" customWidth="1"/>
    <col min="3" max="3" width="16.28125" style="83" customWidth="1"/>
    <col min="4" max="4" width="13.57421875" style="83" customWidth="1"/>
    <col min="5" max="5" width="18.8515625" style="83" customWidth="1"/>
    <col min="6" max="6" width="15.8515625" style="83" customWidth="1"/>
    <col min="7" max="7" width="16.57421875" style="83" customWidth="1"/>
    <col min="8" max="8" width="14.28125" style="83" customWidth="1"/>
    <col min="9" max="9" width="22.8515625" style="83" customWidth="1"/>
    <col min="10" max="10" width="14.00390625" style="83" customWidth="1"/>
    <col min="11" max="11" width="15.57421875" style="83" customWidth="1"/>
    <col min="12" max="16384" width="9.140625" style="83" customWidth="1"/>
  </cols>
  <sheetData>
    <row r="1" spans="1:11" ht="61.5" customHeight="1">
      <c r="A1" s="1"/>
      <c r="B1" s="33" t="s">
        <v>650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15">
      <c r="A2" s="32" t="s">
        <v>649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s="265" customFormat="1" ht="47.25">
      <c r="A5" s="25">
        <v>1</v>
      </c>
      <c r="B5" s="266" t="s">
        <v>252</v>
      </c>
      <c r="C5" s="63"/>
      <c r="D5" s="267">
        <v>0.001</v>
      </c>
      <c r="E5" s="25" t="s">
        <v>648</v>
      </c>
      <c r="F5" s="268">
        <f>SUM(C5,D5)</f>
        <v>0.001</v>
      </c>
      <c r="G5" s="14"/>
      <c r="H5" s="63"/>
      <c r="I5" s="25" t="s">
        <v>648</v>
      </c>
      <c r="J5" s="267">
        <v>0.001</v>
      </c>
      <c r="K5" s="62"/>
    </row>
    <row r="6" spans="1:11" s="265" customFormat="1" ht="31.5">
      <c r="A6" s="25">
        <v>2</v>
      </c>
      <c r="B6" s="266" t="s">
        <v>647</v>
      </c>
      <c r="C6" s="63"/>
      <c r="D6" s="63">
        <v>19.05</v>
      </c>
      <c r="E6" s="25" t="s">
        <v>11</v>
      </c>
      <c r="F6" s="64">
        <f>SUM(C6,D6)</f>
        <v>19.05</v>
      </c>
      <c r="G6" s="14"/>
      <c r="H6" s="63"/>
      <c r="I6" s="25" t="s">
        <v>11</v>
      </c>
      <c r="J6" s="63">
        <v>19.05</v>
      </c>
      <c r="K6" s="62"/>
    </row>
    <row r="7" spans="1:11" ht="15.75" hidden="1">
      <c r="A7" s="25"/>
      <c r="B7" s="2"/>
      <c r="C7" s="3"/>
      <c r="D7" s="3"/>
      <c r="E7" s="15"/>
      <c r="F7" s="24">
        <f>SUM(C7,D7)</f>
        <v>0</v>
      </c>
      <c r="G7" s="14"/>
      <c r="H7" s="3"/>
      <c r="I7" s="17"/>
      <c r="J7" s="3"/>
      <c r="K7" s="9"/>
    </row>
    <row r="8" spans="1:11" ht="15.75" hidden="1">
      <c r="A8" s="25"/>
      <c r="B8" s="2"/>
      <c r="C8" s="3"/>
      <c r="D8" s="3"/>
      <c r="E8" s="15"/>
      <c r="F8" s="24">
        <f>SUM(C8,D8)</f>
        <v>0</v>
      </c>
      <c r="G8" s="14"/>
      <c r="H8" s="3"/>
      <c r="I8" s="17"/>
      <c r="J8" s="3"/>
      <c r="K8" s="9"/>
    </row>
    <row r="9" spans="1:11" ht="15.75" hidden="1">
      <c r="A9" s="25"/>
      <c r="B9" s="2"/>
      <c r="C9" s="3"/>
      <c r="D9" s="3"/>
      <c r="E9" s="15"/>
      <c r="F9" s="24">
        <f>SUM(C9,D9)</f>
        <v>0</v>
      </c>
      <c r="G9" s="14"/>
      <c r="H9" s="3"/>
      <c r="I9" s="17"/>
      <c r="J9" s="3"/>
      <c r="K9" s="9"/>
    </row>
    <row r="10" spans="1:11" ht="15.75" hidden="1">
      <c r="A10" s="25"/>
      <c r="B10" s="2"/>
      <c r="C10" s="3"/>
      <c r="D10" s="3"/>
      <c r="E10" s="15"/>
      <c r="F10" s="24">
        <f>SUM(C10,D10)</f>
        <v>0</v>
      </c>
      <c r="G10" s="14"/>
      <c r="H10" s="3"/>
      <c r="I10" s="15"/>
      <c r="J10" s="3"/>
      <c r="K10" s="9"/>
    </row>
    <row r="11" spans="1:11" ht="15.75" hidden="1">
      <c r="A11" s="25"/>
      <c r="B11" s="2"/>
      <c r="C11" s="3"/>
      <c r="D11" s="3"/>
      <c r="E11" s="15"/>
      <c r="F11" s="24">
        <f>SUM(C11,D11)</f>
        <v>0</v>
      </c>
      <c r="G11" s="14"/>
      <c r="H11" s="3"/>
      <c r="I11" s="15"/>
      <c r="J11" s="3"/>
      <c r="K11" s="9"/>
    </row>
    <row r="12" spans="1:11" ht="15.75" hidden="1">
      <c r="A12" s="25"/>
      <c r="B12" s="2"/>
      <c r="C12" s="3"/>
      <c r="D12" s="3"/>
      <c r="E12" s="15"/>
      <c r="F12" s="24">
        <f>SUM(C12,D12)</f>
        <v>0</v>
      </c>
      <c r="G12" s="2"/>
      <c r="H12" s="3"/>
      <c r="I12" s="15"/>
      <c r="J12" s="3"/>
      <c r="K12" s="9"/>
    </row>
    <row r="13" spans="1:11" ht="15.75" hidden="1">
      <c r="A13" s="14"/>
      <c r="B13" s="2"/>
      <c r="C13" s="3"/>
      <c r="D13" s="3"/>
      <c r="E13" s="15"/>
      <c r="F13" s="24">
        <f>SUM(C13,D13)</f>
        <v>0</v>
      </c>
      <c r="G13" s="2"/>
      <c r="H13" s="3"/>
      <c r="I13" s="15"/>
      <c r="J13" s="3"/>
      <c r="K13" s="9"/>
    </row>
    <row r="14" spans="1:11" ht="15" customHeight="1" hidden="1">
      <c r="A14" s="14"/>
      <c r="B14" s="2"/>
      <c r="C14" s="3"/>
      <c r="D14" s="3"/>
      <c r="E14" s="15"/>
      <c r="F14" s="24">
        <f>SUM(C14,D14)</f>
        <v>0</v>
      </c>
      <c r="G14" s="2"/>
      <c r="H14" s="3"/>
      <c r="I14" s="15"/>
      <c r="J14" s="3"/>
      <c r="K14" s="9"/>
    </row>
    <row r="15" spans="1:11" ht="15.75" hidden="1">
      <c r="A15" s="25"/>
      <c r="B15" s="2"/>
      <c r="C15" s="3"/>
      <c r="D15" s="3"/>
      <c r="E15" s="15"/>
      <c r="F15" s="24">
        <f>SUM(C15,D15)</f>
        <v>0</v>
      </c>
      <c r="G15" s="2"/>
      <c r="H15" s="3"/>
      <c r="I15" s="15"/>
      <c r="J15" s="3"/>
      <c r="K15" s="9"/>
    </row>
    <row r="16" spans="1:11" ht="15.75" hidden="1">
      <c r="A16" s="25"/>
      <c r="B16" s="2"/>
      <c r="C16" s="3"/>
      <c r="D16" s="3"/>
      <c r="E16" s="15"/>
      <c r="F16" s="24">
        <f>SUM(C16,D16)</f>
        <v>0</v>
      </c>
      <c r="G16" s="2"/>
      <c r="H16" s="3"/>
      <c r="I16" s="15"/>
      <c r="J16" s="3"/>
      <c r="K16" s="9"/>
    </row>
    <row r="17" spans="1:11" ht="15.75" hidden="1">
      <c r="A17" s="25"/>
      <c r="B17" s="2"/>
      <c r="C17" s="3"/>
      <c r="D17" s="3"/>
      <c r="E17" s="15"/>
      <c r="F17" s="24">
        <f>SUM(C17,D17)</f>
        <v>0</v>
      </c>
      <c r="G17" s="2"/>
      <c r="H17" s="3"/>
      <c r="I17" s="15"/>
      <c r="J17" s="3"/>
      <c r="K17" s="9"/>
    </row>
    <row r="18" spans="1:11" ht="15.75" hidden="1">
      <c r="A18" s="25"/>
      <c r="B18" s="2"/>
      <c r="C18" s="3"/>
      <c r="D18" s="3"/>
      <c r="E18" s="15"/>
      <c r="F18" s="24">
        <f>SUM(C18,D18)</f>
        <v>0</v>
      </c>
      <c r="G18" s="2"/>
      <c r="H18" s="3"/>
      <c r="I18" s="15"/>
      <c r="J18" s="3"/>
      <c r="K18" s="9"/>
    </row>
    <row r="19" spans="1:11" ht="15.75" hidden="1">
      <c r="A19" s="25"/>
      <c r="B19" s="2"/>
      <c r="C19" s="3"/>
      <c r="D19" s="3"/>
      <c r="E19" s="15"/>
      <c r="F19" s="24">
        <f>SUM(C19,D19)</f>
        <v>0</v>
      </c>
      <c r="G19" s="2"/>
      <c r="H19" s="3"/>
      <c r="I19" s="15"/>
      <c r="J19" s="3"/>
      <c r="K19" s="9"/>
    </row>
    <row r="20" spans="1:11" ht="15.75" hidden="1">
      <c r="A20" s="25"/>
      <c r="B20" s="2"/>
      <c r="C20" s="3"/>
      <c r="D20" s="3"/>
      <c r="E20" s="15"/>
      <c r="F20" s="24">
        <f>SUM(C20,D20)</f>
        <v>0</v>
      </c>
      <c r="G20" s="2"/>
      <c r="H20" s="3"/>
      <c r="I20" s="15"/>
      <c r="J20" s="3"/>
      <c r="K20" s="9"/>
    </row>
    <row r="21" spans="1:11" ht="15.75" hidden="1">
      <c r="A21" s="25"/>
      <c r="B21" s="2"/>
      <c r="C21" s="3"/>
      <c r="D21" s="3"/>
      <c r="E21" s="15"/>
      <c r="F21" s="24">
        <f>SUM(C21,D21)</f>
        <v>0</v>
      </c>
      <c r="G21" s="2"/>
      <c r="H21" s="3"/>
      <c r="I21" s="15"/>
      <c r="J21" s="3"/>
      <c r="K21" s="9"/>
    </row>
    <row r="22" spans="1:11" ht="15.75" hidden="1">
      <c r="A22" s="25"/>
      <c r="B22" s="2"/>
      <c r="C22" s="3"/>
      <c r="D22" s="3"/>
      <c r="E22" s="15"/>
      <c r="F22" s="24">
        <f>SUM(C22,D22)</f>
        <v>0</v>
      </c>
      <c r="G22" s="2"/>
      <c r="H22" s="3"/>
      <c r="I22" s="15"/>
      <c r="J22" s="3"/>
      <c r="K22" s="9"/>
    </row>
    <row r="23" spans="1:11" ht="15.75" hidden="1">
      <c r="A23" s="14"/>
      <c r="B23" s="2"/>
      <c r="C23" s="3"/>
      <c r="D23" s="3"/>
      <c r="E23" s="15"/>
      <c r="F23" s="24">
        <f>SUM(C23,D23)</f>
        <v>0</v>
      </c>
      <c r="G23" s="2"/>
      <c r="H23" s="3"/>
      <c r="I23" s="15"/>
      <c r="J23" s="3"/>
      <c r="K23" s="9"/>
    </row>
    <row r="24" spans="1:11" ht="15.75" hidden="1">
      <c r="A24" s="14"/>
      <c r="B24" s="2"/>
      <c r="C24" s="3"/>
      <c r="D24" s="3"/>
      <c r="E24" s="15"/>
      <c r="F24" s="24">
        <f>SUM(C24,D24)</f>
        <v>0</v>
      </c>
      <c r="G24" s="2"/>
      <c r="H24" s="3"/>
      <c r="I24" s="15"/>
      <c r="J24" s="3"/>
      <c r="K24" s="9"/>
    </row>
    <row r="25" spans="1:11" ht="15.75" hidden="1">
      <c r="A25" s="25"/>
      <c r="B25" s="2"/>
      <c r="C25" s="3"/>
      <c r="D25" s="3"/>
      <c r="E25" s="15"/>
      <c r="F25" s="24">
        <f>SUM(C25,D25)</f>
        <v>0</v>
      </c>
      <c r="G25" s="2"/>
      <c r="H25" s="3"/>
      <c r="I25" s="15"/>
      <c r="J25" s="3"/>
      <c r="K25" s="9"/>
    </row>
    <row r="26" spans="1:11" ht="15.75" hidden="1">
      <c r="A26" s="25"/>
      <c r="B26" s="2"/>
      <c r="C26" s="3"/>
      <c r="D26" s="3"/>
      <c r="E26" s="15"/>
      <c r="F26" s="24">
        <f>SUM(C26,D26)</f>
        <v>0</v>
      </c>
      <c r="G26" s="2"/>
      <c r="H26" s="3"/>
      <c r="I26" s="15"/>
      <c r="J26" s="3"/>
      <c r="K26" s="9"/>
    </row>
    <row r="27" spans="1:11" ht="15.75" hidden="1">
      <c r="A27" s="25"/>
      <c r="B27" s="2"/>
      <c r="C27" s="3"/>
      <c r="D27" s="3"/>
      <c r="E27" s="15"/>
      <c r="F27" s="24">
        <f>SUM(C27,D27)</f>
        <v>0</v>
      </c>
      <c r="G27" s="2"/>
      <c r="H27" s="3"/>
      <c r="I27" s="15"/>
      <c r="J27" s="3"/>
      <c r="K27" s="9"/>
    </row>
    <row r="28" spans="1:11" ht="15.75" hidden="1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9"/>
    </row>
    <row r="29" spans="1:11" ht="15.75" hidden="1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9"/>
    </row>
    <row r="30" spans="1:11" ht="15.75" hidden="1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9"/>
    </row>
    <row r="31" spans="1:11" ht="15.75" hidden="1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9"/>
    </row>
    <row r="32" spans="1:11" ht="15.75" hidden="1">
      <c r="A32" s="25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9"/>
    </row>
    <row r="33" spans="1:11" ht="15.75" hidden="1">
      <c r="A33" s="14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9"/>
    </row>
    <row r="34" spans="1:11" ht="15.75" hidden="1">
      <c r="A34" s="14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9"/>
    </row>
    <row r="35" spans="1:11" ht="15.75" hidden="1">
      <c r="A35" s="25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9"/>
    </row>
    <row r="36" spans="1:11" ht="15.75" hidden="1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9"/>
    </row>
    <row r="37" spans="1:11" ht="15.75" hidden="1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9"/>
    </row>
    <row r="38" spans="1:11" ht="15.75" hidden="1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9"/>
    </row>
    <row r="39" spans="1:11" ht="15.75" hidden="1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9"/>
    </row>
    <row r="40" spans="1:11" ht="15.75" hidden="1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9"/>
    </row>
    <row r="41" spans="1:11" ht="15.75" hidden="1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9"/>
    </row>
    <row r="42" spans="1:11" ht="15.75" hidden="1">
      <c r="A42" s="25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/>
    </row>
    <row r="43" spans="1:11" ht="15.75" hidden="1">
      <c r="A43" s="14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/>
    </row>
    <row r="44" spans="1:11" ht="15.75" hidden="1">
      <c r="A44" s="14"/>
      <c r="B44" s="2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9"/>
    </row>
    <row r="45" spans="1:11" ht="15.75" hidden="1">
      <c r="A45" s="14"/>
      <c r="B45" s="2"/>
      <c r="C45" s="3"/>
      <c r="D45" s="3"/>
      <c r="E45" s="15"/>
      <c r="F45" s="24">
        <f>SUM(C45,D45)</f>
        <v>0</v>
      </c>
      <c r="G45" s="2"/>
      <c r="H45" s="3"/>
      <c r="I45" s="15"/>
      <c r="J45" s="3"/>
      <c r="K45" s="9"/>
    </row>
    <row r="46" spans="1:11" ht="15.75" hidden="1">
      <c r="A46" s="14"/>
      <c r="B46" s="2"/>
      <c r="C46" s="3"/>
      <c r="D46" s="3"/>
      <c r="E46" s="15"/>
      <c r="F46" s="24">
        <f>SUM(C46,D46)</f>
        <v>0</v>
      </c>
      <c r="G46" s="2"/>
      <c r="H46" s="3"/>
      <c r="I46" s="15"/>
      <c r="J46" s="3"/>
      <c r="K46" s="9"/>
    </row>
    <row r="47" spans="1:11" ht="15.75" hidden="1">
      <c r="A47" s="14"/>
      <c r="B47" s="2"/>
      <c r="C47" s="3"/>
      <c r="D47" s="3"/>
      <c r="E47" s="15"/>
      <c r="F47" s="24">
        <f>SUM(C47,D47)</f>
        <v>0</v>
      </c>
      <c r="G47" s="2"/>
      <c r="H47" s="3"/>
      <c r="I47" s="15"/>
      <c r="J47" s="3"/>
      <c r="K47" s="9"/>
    </row>
    <row r="48" spans="1:11" ht="15.75">
      <c r="A48" s="2"/>
      <c r="B48" s="18" t="s">
        <v>9</v>
      </c>
      <c r="C48" s="23">
        <f>SUM(C5:C47)</f>
        <v>0</v>
      </c>
      <c r="D48" s="73">
        <f>SUM(D5:D47)</f>
        <v>19.051000000000002</v>
      </c>
      <c r="E48" s="85"/>
      <c r="F48" s="75">
        <f>SUM(C48,D48)</f>
        <v>19.051000000000002</v>
      </c>
      <c r="G48" s="86"/>
      <c r="H48" s="23">
        <f>SUM(H5:H47)</f>
        <v>0</v>
      </c>
      <c r="I48" s="85"/>
      <c r="J48" s="73">
        <f>SUM(J5:J47)</f>
        <v>19.051000000000002</v>
      </c>
      <c r="K48" s="23">
        <f>C48-H48</f>
        <v>0</v>
      </c>
    </row>
    <row r="51" spans="2:8" ht="15.75">
      <c r="B51" s="13" t="s">
        <v>599</v>
      </c>
      <c r="F51" s="10"/>
      <c r="G51" s="264" t="s">
        <v>646</v>
      </c>
      <c r="H51" s="263"/>
    </row>
    <row r="52" spans="2:8" ht="15">
      <c r="B52" s="13"/>
      <c r="F52" s="197" t="s">
        <v>644</v>
      </c>
      <c r="G52" s="12"/>
      <c r="H52" s="12"/>
    </row>
    <row r="53" spans="2:8" ht="15.75">
      <c r="B53" s="13" t="s">
        <v>5</v>
      </c>
      <c r="F53" s="10"/>
      <c r="G53" s="264" t="s">
        <v>645</v>
      </c>
      <c r="H53" s="263"/>
    </row>
    <row r="54" spans="6:8" ht="15">
      <c r="F54" s="197" t="s">
        <v>644</v>
      </c>
      <c r="G54" s="12"/>
      <c r="H54" s="12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30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3" t="s">
        <v>117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31.5" customHeight="1">
      <c r="A2" s="32" t="s">
        <v>116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7.5">
      <c r="A5" s="54">
        <v>1</v>
      </c>
      <c r="B5" s="51" t="s">
        <v>98</v>
      </c>
      <c r="C5" s="50"/>
      <c r="D5" s="50">
        <f>77195/1000</f>
        <v>77.195</v>
      </c>
      <c r="E5" s="51" t="s">
        <v>113</v>
      </c>
      <c r="F5" s="53">
        <f>SUM(C5,D5)</f>
        <v>77.195</v>
      </c>
      <c r="G5" s="52"/>
      <c r="H5" s="50"/>
      <c r="I5" s="57"/>
      <c r="J5" s="50"/>
      <c r="K5" s="49"/>
    </row>
    <row r="6" spans="1:11" ht="56.25">
      <c r="A6" s="54">
        <v>2</v>
      </c>
      <c r="B6" s="51" t="s">
        <v>115</v>
      </c>
      <c r="C6" s="50"/>
      <c r="D6" s="50">
        <f>31934.4/1000</f>
        <v>31.9344</v>
      </c>
      <c r="E6" s="51" t="s">
        <v>12</v>
      </c>
      <c r="F6" s="53">
        <f>SUM(C6,D6)</f>
        <v>31.9344</v>
      </c>
      <c r="G6" s="52"/>
      <c r="H6" s="50"/>
      <c r="I6" s="57"/>
      <c r="J6" s="50"/>
      <c r="K6" s="49"/>
    </row>
    <row r="7" spans="1:11" ht="37.5">
      <c r="A7" s="54">
        <v>3</v>
      </c>
      <c r="B7" s="52" t="s">
        <v>114</v>
      </c>
      <c r="C7" s="50"/>
      <c r="D7" s="50">
        <f>952823.17/1000</f>
        <v>952.82317</v>
      </c>
      <c r="E7" s="51" t="s">
        <v>113</v>
      </c>
      <c r="F7" s="53">
        <f>SUM(C7,D7)</f>
        <v>952.82317</v>
      </c>
      <c r="G7" s="52"/>
      <c r="H7" s="50"/>
      <c r="I7" s="57"/>
      <c r="J7" s="50"/>
      <c r="K7" s="49"/>
    </row>
    <row r="8" spans="1:11" ht="37.5">
      <c r="A8" s="54">
        <v>4</v>
      </c>
      <c r="B8" s="51" t="s">
        <v>112</v>
      </c>
      <c r="C8" s="50"/>
      <c r="D8" s="50">
        <f>281713.2/1000</f>
        <v>281.71320000000003</v>
      </c>
      <c r="E8" s="51" t="s">
        <v>12</v>
      </c>
      <c r="F8" s="53">
        <f>SUM(C8,D8)</f>
        <v>281.71320000000003</v>
      </c>
      <c r="G8" s="52"/>
      <c r="H8" s="50"/>
      <c r="I8" s="57"/>
      <c r="J8" s="50"/>
      <c r="K8" s="49"/>
    </row>
    <row r="9" spans="1:11" ht="37.5">
      <c r="A9" s="54">
        <v>5</v>
      </c>
      <c r="B9" s="51" t="s">
        <v>111</v>
      </c>
      <c r="C9" s="50"/>
      <c r="D9" s="50">
        <f>90886.98/1000</f>
        <v>90.88698</v>
      </c>
      <c r="E9" s="51" t="s">
        <v>12</v>
      </c>
      <c r="F9" s="53">
        <f>SUM(C9,D9)</f>
        <v>90.88698</v>
      </c>
      <c r="G9" s="52"/>
      <c r="H9" s="50"/>
      <c r="I9" s="57"/>
      <c r="J9" s="50"/>
      <c r="K9" s="49"/>
    </row>
    <row r="10" spans="1:11" ht="18.75">
      <c r="A10" s="54">
        <v>6</v>
      </c>
      <c r="B10" s="52" t="s">
        <v>110</v>
      </c>
      <c r="C10" s="50"/>
      <c r="D10" s="50">
        <f>397890/1000</f>
        <v>397.89</v>
      </c>
      <c r="E10" s="51" t="s">
        <v>12</v>
      </c>
      <c r="F10" s="53">
        <f>SUM(C10,D10)</f>
        <v>397.89</v>
      </c>
      <c r="G10" s="56"/>
      <c r="H10" s="50"/>
      <c r="I10" s="51"/>
      <c r="J10" s="50"/>
      <c r="K10" s="49"/>
    </row>
    <row r="11" spans="1:11" ht="37.5">
      <c r="A11" s="54">
        <v>7</v>
      </c>
      <c r="B11" s="51" t="s">
        <v>109</v>
      </c>
      <c r="C11" s="50"/>
      <c r="D11" s="50">
        <f>17732/1000</f>
        <v>17.732</v>
      </c>
      <c r="E11" s="51" t="s">
        <v>12</v>
      </c>
      <c r="F11" s="53">
        <f>SUM(C11,D11)</f>
        <v>17.732</v>
      </c>
      <c r="G11" s="56"/>
      <c r="H11" s="50"/>
      <c r="I11" s="51"/>
      <c r="J11" s="50"/>
      <c r="K11" s="49"/>
    </row>
    <row r="12" spans="1:11" ht="37.5">
      <c r="A12" s="54">
        <v>8</v>
      </c>
      <c r="B12" s="51" t="s">
        <v>108</v>
      </c>
      <c r="C12" s="50"/>
      <c r="D12" s="50">
        <f>904/1000</f>
        <v>0.904</v>
      </c>
      <c r="E12" s="51" t="s">
        <v>107</v>
      </c>
      <c r="F12" s="53">
        <f>SUM(C12,D12)</f>
        <v>0.904</v>
      </c>
      <c r="G12" s="52"/>
      <c r="H12" s="50"/>
      <c r="I12" s="51"/>
      <c r="J12" s="50"/>
      <c r="K12" s="49"/>
    </row>
    <row r="13" spans="1:11" ht="37.5">
      <c r="A13" s="54">
        <v>9</v>
      </c>
      <c r="B13" s="51" t="s">
        <v>106</v>
      </c>
      <c r="C13" s="50"/>
      <c r="D13" s="50">
        <f>5716.48/1000</f>
        <v>5.71648</v>
      </c>
      <c r="E13" s="51" t="s">
        <v>12</v>
      </c>
      <c r="F13" s="53">
        <f>SUM(C13,D13)</f>
        <v>5.71648</v>
      </c>
      <c r="G13" s="52"/>
      <c r="H13" s="50"/>
      <c r="I13" s="51"/>
      <c r="J13" s="50"/>
      <c r="K13" s="49"/>
    </row>
    <row r="14" spans="1:11" ht="30.75" customHeight="1">
      <c r="A14" s="54">
        <v>10</v>
      </c>
      <c r="B14" s="51" t="s">
        <v>105</v>
      </c>
      <c r="C14" s="50"/>
      <c r="D14" s="50">
        <f>5/1000</f>
        <v>0.005</v>
      </c>
      <c r="E14" s="51" t="s">
        <v>12</v>
      </c>
      <c r="F14" s="53">
        <f>SUM(C14,D14)</f>
        <v>0.005</v>
      </c>
      <c r="G14" s="52"/>
      <c r="H14" s="50"/>
      <c r="I14" s="51"/>
      <c r="J14" s="50"/>
      <c r="K14" s="49"/>
    </row>
    <row r="15" spans="1:11" ht="36.75" customHeight="1">
      <c r="A15" s="54">
        <v>11</v>
      </c>
      <c r="B15" s="51" t="s">
        <v>104</v>
      </c>
      <c r="C15" s="50"/>
      <c r="D15" s="50">
        <f>15768/1000</f>
        <v>15.768</v>
      </c>
      <c r="E15" s="51" t="s">
        <v>12</v>
      </c>
      <c r="F15" s="53">
        <f>SUM(C15,D15)</f>
        <v>15.768</v>
      </c>
      <c r="G15" s="52"/>
      <c r="H15" s="50"/>
      <c r="I15" s="51"/>
      <c r="J15" s="50"/>
      <c r="K15" s="49"/>
    </row>
    <row r="16" spans="1:11" ht="18.75">
      <c r="A16" s="54">
        <v>12</v>
      </c>
      <c r="B16" s="51" t="s">
        <v>103</v>
      </c>
      <c r="C16" s="50"/>
      <c r="D16" s="50">
        <f>284/1000</f>
        <v>0.284</v>
      </c>
      <c r="E16" s="51" t="s">
        <v>12</v>
      </c>
      <c r="F16" s="53">
        <f>SUM(C16,D16)</f>
        <v>0.284</v>
      </c>
      <c r="G16" s="52"/>
      <c r="H16" s="50"/>
      <c r="I16" s="51"/>
      <c r="J16" s="50"/>
      <c r="K16" s="49"/>
    </row>
    <row r="17" spans="1:11" ht="36.75" customHeight="1">
      <c r="A17" s="54">
        <v>13</v>
      </c>
      <c r="B17" s="51" t="s">
        <v>99</v>
      </c>
      <c r="C17" s="50"/>
      <c r="D17" s="50">
        <f>114918.05/1000</f>
        <v>114.91805000000001</v>
      </c>
      <c r="E17" s="51" t="s">
        <v>12</v>
      </c>
      <c r="F17" s="53">
        <f>SUM(C17,D17)</f>
        <v>114.91805000000001</v>
      </c>
      <c r="G17" s="52"/>
      <c r="H17" s="50"/>
      <c r="I17" s="51"/>
      <c r="J17" s="50"/>
      <c r="K17" s="49"/>
    </row>
    <row r="18" spans="1:11" ht="18.75">
      <c r="A18" s="54">
        <v>14</v>
      </c>
      <c r="B18" s="51" t="s">
        <v>102</v>
      </c>
      <c r="C18" s="50"/>
      <c r="D18" s="50">
        <f>205472.49/1000</f>
        <v>205.47249</v>
      </c>
      <c r="E18" s="51" t="s">
        <v>12</v>
      </c>
      <c r="F18" s="53">
        <f>SUM(C18,D18)</f>
        <v>205.47249</v>
      </c>
      <c r="G18" s="52"/>
      <c r="H18" s="50"/>
      <c r="I18" s="51"/>
      <c r="J18" s="50"/>
      <c r="K18" s="49"/>
    </row>
    <row r="19" spans="1:11" ht="18.75">
      <c r="A19" s="54">
        <v>15</v>
      </c>
      <c r="B19" s="55" t="s">
        <v>101</v>
      </c>
      <c r="C19" s="50"/>
      <c r="D19" s="50">
        <f>332/1000</f>
        <v>0.332</v>
      </c>
      <c r="E19" s="51" t="s">
        <v>12</v>
      </c>
      <c r="F19" s="53">
        <f>SUM(C19,D19)</f>
        <v>0.332</v>
      </c>
      <c r="G19" s="52"/>
      <c r="H19" s="50"/>
      <c r="I19" s="51"/>
      <c r="J19" s="50"/>
      <c r="K19" s="49"/>
    </row>
    <row r="20" spans="1:11" ht="37.5">
      <c r="A20" s="54">
        <v>16</v>
      </c>
      <c r="B20" s="51" t="s">
        <v>100</v>
      </c>
      <c r="C20" s="50"/>
      <c r="D20" s="50">
        <f>6/1000</f>
        <v>0.006</v>
      </c>
      <c r="E20" s="51" t="s">
        <v>96</v>
      </c>
      <c r="F20" s="53">
        <f>SUM(C20,D20)</f>
        <v>0.006</v>
      </c>
      <c r="G20" s="52"/>
      <c r="H20" s="50"/>
      <c r="I20" s="51"/>
      <c r="J20" s="50"/>
      <c r="K20" s="49"/>
    </row>
    <row r="21" spans="1:11" ht="56.25">
      <c r="A21" s="54">
        <v>17</v>
      </c>
      <c r="B21" s="51" t="s">
        <v>99</v>
      </c>
      <c r="C21" s="50"/>
      <c r="D21" s="50">
        <f>2/1000</f>
        <v>0.002</v>
      </c>
      <c r="E21" s="51" t="s">
        <v>96</v>
      </c>
      <c r="F21" s="53">
        <f>SUM(C21,D21)</f>
        <v>0.002</v>
      </c>
      <c r="G21" s="52"/>
      <c r="H21" s="50"/>
      <c r="I21" s="51"/>
      <c r="J21" s="50"/>
      <c r="K21" s="49"/>
    </row>
    <row r="22" spans="1:11" ht="37.5">
      <c r="A22" s="54">
        <v>18</v>
      </c>
      <c r="B22" s="51" t="s">
        <v>98</v>
      </c>
      <c r="C22" s="50"/>
      <c r="D22" s="50">
        <f>191778.3/1000</f>
        <v>191.7783</v>
      </c>
      <c r="E22" s="51" t="s">
        <v>96</v>
      </c>
      <c r="F22" s="53">
        <f>SUM(C22,D22)</f>
        <v>191.7783</v>
      </c>
      <c r="G22" s="52"/>
      <c r="H22" s="50"/>
      <c r="I22" s="51"/>
      <c r="J22" s="50"/>
      <c r="K22" s="49"/>
    </row>
    <row r="23" spans="1:11" ht="37.5">
      <c r="A23" s="54">
        <v>19</v>
      </c>
      <c r="B23" s="52" t="s">
        <v>97</v>
      </c>
      <c r="C23" s="50"/>
      <c r="D23" s="50">
        <f>702.97/1000</f>
        <v>0.70297</v>
      </c>
      <c r="E23" s="51" t="s">
        <v>96</v>
      </c>
      <c r="F23" s="53">
        <f>SUM(C23,D23)</f>
        <v>0.70297</v>
      </c>
      <c r="G23" s="52"/>
      <c r="H23" s="50"/>
      <c r="I23" s="51"/>
      <c r="J23" s="50"/>
      <c r="K23" s="49"/>
    </row>
    <row r="24" spans="1:11" ht="15.75">
      <c r="A24" s="14"/>
      <c r="B24" s="2"/>
      <c r="C24" s="3"/>
      <c r="D24" s="3"/>
      <c r="E24" s="15"/>
      <c r="F24" s="24">
        <f>SUM(C24,D24)</f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>SUM(C25,D25)</f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>SUM(C26,D26)</f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>SUM(C27,D27)</f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>SUM(C45,D45)</f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>SUM(C46,D46)</f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>SUM(C47,D47)</f>
        <v>0</v>
      </c>
      <c r="G47" s="4"/>
      <c r="H47" s="5"/>
      <c r="I47" s="16"/>
      <c r="J47" s="5"/>
      <c r="K47" s="9"/>
    </row>
    <row r="48" spans="1:11" ht="15.75">
      <c r="A48" s="2"/>
      <c r="B48" s="18" t="s">
        <v>9</v>
      </c>
      <c r="C48" s="23">
        <f>SUM(C5:C47)</f>
        <v>0</v>
      </c>
      <c r="D48" s="23">
        <f>SUM(D5:D47)</f>
        <v>2386.0640399999997</v>
      </c>
      <c r="E48" s="47"/>
      <c r="F48" s="23">
        <f>SUM(C48,D48)</f>
        <v>2386.0640399999997</v>
      </c>
      <c r="G48" s="48"/>
      <c r="H48" s="23">
        <f>SUM(H5:H47)</f>
        <v>0</v>
      </c>
      <c r="I48" s="47"/>
      <c r="J48" s="23">
        <f>SUM(J5:J47)</f>
        <v>0</v>
      </c>
      <c r="K48" s="23">
        <f>C48-H48</f>
        <v>0</v>
      </c>
    </row>
    <row r="51" spans="2:8" ht="15.75">
      <c r="B51" s="13" t="s">
        <v>4</v>
      </c>
      <c r="F51" s="10"/>
      <c r="G51" s="36" t="s">
        <v>95</v>
      </c>
      <c r="H51" s="37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36" t="s">
        <v>94</v>
      </c>
      <c r="H53" s="37"/>
    </row>
    <row r="54" spans="5:8" ht="15">
      <c r="E54" s="39"/>
      <c r="F54" s="11" t="s">
        <v>6</v>
      </c>
      <c r="G54" s="12"/>
      <c r="H54" s="12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33" t="s">
        <v>125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124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7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6" t="s">
        <v>8</v>
      </c>
      <c r="H4" s="6" t="s">
        <v>20</v>
      </c>
      <c r="I4" s="6" t="s">
        <v>16</v>
      </c>
      <c r="J4" s="6" t="s">
        <v>20</v>
      </c>
      <c r="K4" s="70"/>
    </row>
    <row r="5" spans="1:11" ht="15.75">
      <c r="A5" s="25"/>
      <c r="B5" s="65"/>
      <c r="C5" s="63"/>
      <c r="D5" s="63"/>
      <c r="E5" s="25"/>
      <c r="F5" s="64"/>
      <c r="G5" s="69"/>
      <c r="H5" s="63"/>
      <c r="I5" s="25"/>
      <c r="J5" s="63"/>
      <c r="K5" s="62"/>
    </row>
    <row r="6" spans="1:11" ht="31.5">
      <c r="A6" s="25">
        <v>1</v>
      </c>
      <c r="B6" s="65" t="s">
        <v>123</v>
      </c>
      <c r="C6" s="68">
        <v>29.9</v>
      </c>
      <c r="D6" s="63">
        <v>0</v>
      </c>
      <c r="E6" s="25">
        <v>0</v>
      </c>
      <c r="F6" s="67">
        <f>SUM(C6,D6)</f>
        <v>29.9</v>
      </c>
      <c r="G6" s="14">
        <v>0</v>
      </c>
      <c r="H6" s="63">
        <v>0</v>
      </c>
      <c r="I6" s="25">
        <v>0</v>
      </c>
      <c r="J6" s="63">
        <v>0</v>
      </c>
      <c r="K6" s="66">
        <v>29.9</v>
      </c>
    </row>
    <row r="7" spans="1:11" ht="15.75">
      <c r="A7" s="25"/>
      <c r="B7" s="65"/>
      <c r="C7" s="63"/>
      <c r="D7" s="63"/>
      <c r="E7" s="25"/>
      <c r="F7" s="64"/>
      <c r="G7" s="14"/>
      <c r="H7" s="63"/>
      <c r="I7" s="25"/>
      <c r="J7" s="63"/>
      <c r="K7" s="62"/>
    </row>
    <row r="8" spans="1:11" ht="15.75">
      <c r="A8" s="25"/>
      <c r="B8" s="2"/>
      <c r="C8" s="3"/>
      <c r="D8" s="3"/>
      <c r="E8" s="15"/>
      <c r="F8" s="24">
        <f>SUM(C8,D8)</f>
        <v>0</v>
      </c>
      <c r="G8" s="61"/>
      <c r="H8" s="3"/>
      <c r="I8" s="17"/>
      <c r="J8" s="3"/>
      <c r="K8" s="9" t="s">
        <v>122</v>
      </c>
    </row>
    <row r="9" spans="1:11" ht="15.75">
      <c r="A9" s="25"/>
      <c r="B9" s="2"/>
      <c r="C9" s="3"/>
      <c r="D9" s="3"/>
      <c r="E9" s="15"/>
      <c r="F9" s="24">
        <f>SUM(C9,D9)</f>
        <v>0</v>
      </c>
      <c r="G9" s="14"/>
      <c r="H9" s="3"/>
      <c r="I9" s="15"/>
      <c r="J9" s="3"/>
      <c r="K9" s="9"/>
    </row>
    <row r="10" spans="1:11" ht="15.75">
      <c r="A10" s="25"/>
      <c r="B10" s="2"/>
      <c r="C10" s="3"/>
      <c r="D10" s="3"/>
      <c r="E10" s="15"/>
      <c r="F10" s="24">
        <f>SUM(C10,D10)</f>
        <v>0</v>
      </c>
      <c r="G10" s="14"/>
      <c r="H10" s="3"/>
      <c r="I10" s="15"/>
      <c r="J10" s="3"/>
      <c r="K10" s="9"/>
    </row>
    <row r="11" spans="1:11" ht="15.75">
      <c r="A11" s="25"/>
      <c r="B11" s="2"/>
      <c r="C11" s="3"/>
      <c r="D11" s="3"/>
      <c r="E11" s="15"/>
      <c r="F11" s="24">
        <f>SUM(C11,D11)</f>
        <v>0</v>
      </c>
      <c r="G11" s="2"/>
      <c r="H11" s="3"/>
      <c r="I11" s="15"/>
      <c r="J11" s="3"/>
      <c r="K11" s="9"/>
    </row>
    <row r="12" spans="1:11" ht="15.75">
      <c r="A12" s="14"/>
      <c r="B12" s="2"/>
      <c r="C12" s="3"/>
      <c r="D12" s="3"/>
      <c r="E12" s="15"/>
      <c r="F12" s="24">
        <f>SUM(C12,D12)</f>
        <v>0</v>
      </c>
      <c r="G12" s="2"/>
      <c r="H12" s="3"/>
      <c r="I12" s="15"/>
      <c r="J12" s="3"/>
      <c r="K12" s="9"/>
    </row>
    <row r="13" spans="1:11" ht="15" customHeight="1">
      <c r="A13" s="14"/>
      <c r="B13" s="2"/>
      <c r="C13" s="3"/>
      <c r="D13" s="3"/>
      <c r="E13" s="15"/>
      <c r="F13" s="24">
        <f>SUM(C13,D13)</f>
        <v>0</v>
      </c>
      <c r="G13" s="2"/>
      <c r="H13" s="3"/>
      <c r="I13" s="15"/>
      <c r="J13" s="3"/>
      <c r="K13" s="9"/>
    </row>
    <row r="14" spans="1:11" ht="15.75">
      <c r="A14" s="25"/>
      <c r="B14" s="2"/>
      <c r="C14" s="3"/>
      <c r="D14" s="3"/>
      <c r="E14" s="15"/>
      <c r="F14" s="24">
        <f>SUM(C14,D14)</f>
        <v>0</v>
      </c>
      <c r="G14" s="2"/>
      <c r="H14" s="3"/>
      <c r="I14" s="15"/>
      <c r="J14" s="3"/>
      <c r="K14" s="9"/>
    </row>
    <row r="15" spans="1:11" ht="15.75">
      <c r="A15" s="25"/>
      <c r="B15" s="2"/>
      <c r="C15" s="3"/>
      <c r="D15" s="3"/>
      <c r="E15" s="15"/>
      <c r="F15" s="24">
        <f>SUM(C15,D15)</f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>SUM(C16,D16)</f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>SUM(C17,D17)</f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>SUM(C18,D18)</f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>SUM(C19,D19)</f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>SUM(C20,D20)</f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>SUM(C21,D21)</f>
        <v>0</v>
      </c>
      <c r="G21" s="2"/>
      <c r="H21" s="3"/>
      <c r="I21" s="15"/>
      <c r="J21" s="3"/>
      <c r="K21" s="9"/>
    </row>
    <row r="22" spans="1:11" ht="15.75">
      <c r="A22" s="14"/>
      <c r="B22" s="2"/>
      <c r="C22" s="3"/>
      <c r="D22" s="3"/>
      <c r="E22" s="15"/>
      <c r="F22" s="24">
        <f>SUM(C22,D22)</f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>SUM(C23,D23)</f>
        <v>0</v>
      </c>
      <c r="G23" s="2"/>
      <c r="H23" s="3"/>
      <c r="I23" s="15"/>
      <c r="J23" s="3"/>
      <c r="K23" s="9"/>
    </row>
    <row r="24" spans="1:11" ht="15.75">
      <c r="A24" s="25"/>
      <c r="B24" s="2"/>
      <c r="C24" s="3"/>
      <c r="D24" s="3"/>
      <c r="E24" s="15"/>
      <c r="F24" s="24">
        <f>SUM(C24,D24)</f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>SUM(C25,D25)</f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>SUM(C26,D26)</f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>SUM(C27,D27)</f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9"/>
    </row>
    <row r="32" spans="1:11" ht="15.75">
      <c r="A32" s="14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9"/>
    </row>
    <row r="34" spans="1:11" ht="15.75">
      <c r="A34" s="25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9"/>
    </row>
    <row r="42" spans="1:11" ht="15.75">
      <c r="A42" s="14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/>
    </row>
    <row r="44" spans="1:11" ht="15.75">
      <c r="A44" s="26"/>
      <c r="B44" s="4"/>
      <c r="C44" s="5"/>
      <c r="D44" s="5"/>
      <c r="E44" s="16"/>
      <c r="F44" s="24">
        <f>SUM(C44,D44)</f>
        <v>0</v>
      </c>
      <c r="G44" s="4"/>
      <c r="H44" s="5"/>
      <c r="I44" s="16"/>
      <c r="J44" s="5"/>
      <c r="K44" s="9"/>
    </row>
    <row r="45" spans="1:11" ht="15.75">
      <c r="A45" s="26"/>
      <c r="B45" s="4"/>
      <c r="C45" s="5"/>
      <c r="D45" s="5"/>
      <c r="E45" s="16"/>
      <c r="F45" s="24">
        <f>SUM(C45,D45)</f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>SUM(C46,D46)</f>
        <v>0</v>
      </c>
      <c r="G46" s="4"/>
      <c r="H46" s="5"/>
      <c r="I46" s="16"/>
      <c r="J46" s="5"/>
      <c r="K46" s="9"/>
    </row>
    <row r="47" spans="1:11" ht="15.75">
      <c r="A47" s="4"/>
      <c r="B47" s="18" t="s">
        <v>9</v>
      </c>
      <c r="C47" s="60">
        <f>SUM(C5:C46)</f>
        <v>29.9</v>
      </c>
      <c r="D47" s="19">
        <f>SUM(D5:D46)</f>
        <v>0</v>
      </c>
      <c r="E47" s="20"/>
      <c r="F47" s="59">
        <f>SUM(C47,D47)</f>
        <v>29.9</v>
      </c>
      <c r="G47" s="22"/>
      <c r="H47" s="19">
        <f>SUM(H5:H46)</f>
        <v>0</v>
      </c>
      <c r="I47" s="20"/>
      <c r="J47" s="19">
        <f>SUM(J5:J46)</f>
        <v>0</v>
      </c>
      <c r="K47" s="58">
        <v>29.9</v>
      </c>
    </row>
    <row r="50" spans="2:8" ht="15.75">
      <c r="B50" s="13" t="s">
        <v>121</v>
      </c>
      <c r="F50" s="10"/>
      <c r="G50" s="36" t="s">
        <v>120</v>
      </c>
      <c r="H50" s="37"/>
    </row>
    <row r="51" spans="2:8" ht="15">
      <c r="B51" s="13"/>
      <c r="F51" s="11" t="s">
        <v>6</v>
      </c>
      <c r="G51" s="12"/>
      <c r="H51" s="12"/>
    </row>
    <row r="52" spans="2:8" ht="15.75">
      <c r="B52" s="13" t="s">
        <v>5</v>
      </c>
      <c r="F52" s="10"/>
      <c r="G52" s="36" t="s">
        <v>119</v>
      </c>
      <c r="H52" s="37"/>
    </row>
    <row r="53" spans="6:8" ht="15">
      <c r="F53" s="11" t="s">
        <v>6</v>
      </c>
      <c r="G53" s="12"/>
      <c r="H53" s="12"/>
    </row>
  </sheetData>
  <sheetProtection/>
  <mergeCells count="10">
    <mergeCell ref="K3:K4"/>
    <mergeCell ref="A2:K2"/>
    <mergeCell ref="C3:E3"/>
    <mergeCell ref="A1:K1"/>
    <mergeCell ref="G52:H52"/>
    <mergeCell ref="G50:H50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80" zoomScaleNormal="80" zoomScaleSheetLayoutView="8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75.75" customHeight="1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139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47.25">
      <c r="A5" s="25">
        <v>1</v>
      </c>
      <c r="B5" s="2" t="s">
        <v>13</v>
      </c>
      <c r="C5" s="3">
        <v>75.4</v>
      </c>
      <c r="D5" s="3"/>
      <c r="E5" s="15"/>
      <c r="F5" s="24">
        <f>SUM(C5,D5)</f>
        <v>75.4</v>
      </c>
      <c r="G5" s="61">
        <v>2240</v>
      </c>
      <c r="H5" s="3">
        <v>38.9</v>
      </c>
      <c r="I5" s="17" t="s">
        <v>138</v>
      </c>
      <c r="J5" s="3"/>
      <c r="K5" s="9"/>
    </row>
    <row r="6" spans="1:11" ht="31.5">
      <c r="A6" s="25">
        <v>2</v>
      </c>
      <c r="B6" s="2" t="s">
        <v>13</v>
      </c>
      <c r="C6" s="3"/>
      <c r="D6" s="3"/>
      <c r="E6" s="15"/>
      <c r="F6" s="24">
        <f>SUM(C6,D6)</f>
        <v>0</v>
      </c>
      <c r="G6" s="61">
        <v>2210</v>
      </c>
      <c r="H6" s="3">
        <v>20.6</v>
      </c>
      <c r="I6" s="17" t="s">
        <v>137</v>
      </c>
      <c r="J6" s="3">
        <v>0</v>
      </c>
      <c r="K6" s="9"/>
    </row>
    <row r="7" spans="1:11" ht="47.25">
      <c r="A7" s="25">
        <v>3</v>
      </c>
      <c r="B7" s="15" t="s">
        <v>28</v>
      </c>
      <c r="C7" s="3"/>
      <c r="D7" s="3">
        <v>582</v>
      </c>
      <c r="E7" s="15" t="s">
        <v>136</v>
      </c>
      <c r="F7" s="24">
        <f>SUM(C7,D7)</f>
        <v>582</v>
      </c>
      <c r="G7" s="61">
        <v>2220</v>
      </c>
      <c r="H7" s="3"/>
      <c r="I7" s="17"/>
      <c r="J7" s="3">
        <v>228.8</v>
      </c>
      <c r="K7" s="9"/>
    </row>
    <row r="8" spans="1:11" ht="15.75">
      <c r="A8" s="25">
        <v>4</v>
      </c>
      <c r="B8" s="2" t="s">
        <v>135</v>
      </c>
      <c r="C8" s="3"/>
      <c r="D8" s="3">
        <v>2.7</v>
      </c>
      <c r="E8" s="15" t="s">
        <v>12</v>
      </c>
      <c r="F8" s="24">
        <f>SUM(C8,D8)</f>
        <v>2.7</v>
      </c>
      <c r="G8" s="61">
        <v>2220</v>
      </c>
      <c r="H8" s="3"/>
      <c r="I8" s="17"/>
      <c r="J8" s="3">
        <v>1.2</v>
      </c>
      <c r="K8" s="9"/>
    </row>
    <row r="9" spans="1:11" ht="47.25">
      <c r="A9" s="25">
        <v>5</v>
      </c>
      <c r="B9" s="2" t="s">
        <v>134</v>
      </c>
      <c r="C9" s="3"/>
      <c r="D9" s="3">
        <v>1588.1</v>
      </c>
      <c r="E9" s="15" t="s">
        <v>133</v>
      </c>
      <c r="F9" s="24">
        <f>SUM(C9,D9)</f>
        <v>1588.1</v>
      </c>
      <c r="G9" s="61">
        <v>2220</v>
      </c>
      <c r="H9" s="3"/>
      <c r="I9" s="17"/>
      <c r="J9" s="3">
        <v>55.2</v>
      </c>
      <c r="K9" s="9"/>
    </row>
    <row r="10" spans="1:11" ht="31.5">
      <c r="A10" s="25">
        <v>6</v>
      </c>
      <c r="B10" s="15" t="s">
        <v>132</v>
      </c>
      <c r="C10" s="3"/>
      <c r="D10" s="3">
        <v>85.7</v>
      </c>
      <c r="E10" s="15" t="s">
        <v>12</v>
      </c>
      <c r="F10" s="24">
        <f>SUM(C10,D10)</f>
        <v>85.7</v>
      </c>
      <c r="G10" s="14">
        <v>2220</v>
      </c>
      <c r="H10" s="3"/>
      <c r="I10" s="15"/>
      <c r="J10" s="3">
        <v>7.9</v>
      </c>
      <c r="K10" s="9"/>
    </row>
    <row r="11" spans="1:11" ht="31.5">
      <c r="A11" s="25">
        <v>7</v>
      </c>
      <c r="B11" s="15" t="s">
        <v>131</v>
      </c>
      <c r="C11" s="3"/>
      <c r="D11" s="3">
        <v>1.8</v>
      </c>
      <c r="E11" s="15" t="s">
        <v>12</v>
      </c>
      <c r="F11" s="24">
        <f>SUM(C11,D11)</f>
        <v>1.8</v>
      </c>
      <c r="G11" s="14">
        <v>2220</v>
      </c>
      <c r="H11" s="3"/>
      <c r="I11" s="15"/>
      <c r="J11" s="3"/>
      <c r="K11" s="9"/>
    </row>
    <row r="12" spans="1:11" ht="15.75">
      <c r="A12" s="25">
        <v>8</v>
      </c>
      <c r="B12" s="2" t="s">
        <v>13</v>
      </c>
      <c r="C12" s="3"/>
      <c r="D12" s="3">
        <v>3</v>
      </c>
      <c r="E12" s="15" t="s">
        <v>12</v>
      </c>
      <c r="F12" s="24">
        <f>SUM(C12,D12)</f>
        <v>3</v>
      </c>
      <c r="G12" s="61">
        <v>2220</v>
      </c>
      <c r="H12" s="3"/>
      <c r="I12" s="15"/>
      <c r="J12" s="3">
        <v>1</v>
      </c>
      <c r="K12" s="9"/>
    </row>
    <row r="13" spans="1:11" ht="31.5">
      <c r="A13" s="14">
        <v>9</v>
      </c>
      <c r="B13" s="15" t="s">
        <v>28</v>
      </c>
      <c r="C13" s="3"/>
      <c r="D13" s="3"/>
      <c r="E13" s="15"/>
      <c r="F13" s="24">
        <f>SUM(C13,D13)</f>
        <v>0</v>
      </c>
      <c r="G13" s="61">
        <v>2210</v>
      </c>
      <c r="H13" s="3"/>
      <c r="I13" s="15"/>
      <c r="J13" s="3"/>
      <c r="K13" s="9"/>
    </row>
    <row r="14" spans="1:11" ht="15" customHeight="1">
      <c r="A14" s="25">
        <v>10</v>
      </c>
      <c r="B14" s="2" t="s">
        <v>130</v>
      </c>
      <c r="C14" s="3"/>
      <c r="D14" s="3">
        <v>68.7</v>
      </c>
      <c r="E14" s="15" t="s">
        <v>12</v>
      </c>
      <c r="F14" s="24">
        <f>SUM(C14,D14)</f>
        <v>68.7</v>
      </c>
      <c r="G14" s="61">
        <v>2220</v>
      </c>
      <c r="H14" s="3"/>
      <c r="I14" s="15"/>
      <c r="J14" s="3">
        <v>0</v>
      </c>
      <c r="K14" s="9"/>
    </row>
    <row r="15" spans="1:11" ht="15.75">
      <c r="A15" s="25">
        <v>11</v>
      </c>
      <c r="B15" s="2" t="s">
        <v>13</v>
      </c>
      <c r="C15" s="3"/>
      <c r="D15" s="3">
        <v>5.8</v>
      </c>
      <c r="E15" s="15" t="s">
        <v>129</v>
      </c>
      <c r="F15" s="24">
        <f>SUM(C15,D15)</f>
        <v>5.8</v>
      </c>
      <c r="G15" s="61">
        <v>2210</v>
      </c>
      <c r="H15" s="3"/>
      <c r="I15" s="15"/>
      <c r="J15" s="3">
        <v>0</v>
      </c>
      <c r="K15" s="9"/>
    </row>
    <row r="16" spans="1:11" ht="31.5">
      <c r="A16" s="25">
        <v>12</v>
      </c>
      <c r="B16" s="2" t="s">
        <v>13</v>
      </c>
      <c r="C16" s="3"/>
      <c r="D16" s="3">
        <v>230.8</v>
      </c>
      <c r="E16" s="15" t="s">
        <v>96</v>
      </c>
      <c r="F16" s="24">
        <f>SUM(C16,D16)</f>
        <v>230.8</v>
      </c>
      <c r="G16" s="61">
        <v>3110</v>
      </c>
      <c r="H16" s="3"/>
      <c r="I16" s="15"/>
      <c r="J16" s="3">
        <v>0</v>
      </c>
      <c r="K16" s="9"/>
    </row>
    <row r="17" spans="1:11" ht="31.5">
      <c r="A17" s="25">
        <v>13</v>
      </c>
      <c r="B17" s="15" t="s">
        <v>28</v>
      </c>
      <c r="C17" s="3"/>
      <c r="D17" s="3">
        <v>44.3</v>
      </c>
      <c r="E17" s="15" t="s">
        <v>128</v>
      </c>
      <c r="F17" s="24">
        <f>SUM(C17,D17)</f>
        <v>44.3</v>
      </c>
      <c r="G17" s="61">
        <v>2210</v>
      </c>
      <c r="H17" s="3"/>
      <c r="I17" s="15"/>
      <c r="J17" s="3">
        <v>0</v>
      </c>
      <c r="K17" s="9"/>
    </row>
    <row r="18" spans="1:11" ht="15.75">
      <c r="A18" s="25"/>
      <c r="B18" s="2"/>
      <c r="C18" s="3"/>
      <c r="D18" s="3"/>
      <c r="E18" s="15"/>
      <c r="F18" s="24">
        <f>SUM(C18,D18)</f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>SUM(C19,D19)</f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>SUM(C20,D20)</f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>SUM(C21,D21)</f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>SUM(C22,D22)</f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>SUM(C23,D23)</f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>SUM(C24,D24)</f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>SUM(C25,D25)</f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>SUM(C26,D26)</f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>SUM(C27,D27)</f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>SUM(C45,D45)</f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>SUM(C46,D46)</f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>SUM(C47,D47)</f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75.4</v>
      </c>
      <c r="D48" s="19">
        <f>SUM(D5:D47)</f>
        <v>2612.9000000000005</v>
      </c>
      <c r="E48" s="20"/>
      <c r="F48" s="21">
        <f>SUM(C48,D48)</f>
        <v>2688.3000000000006</v>
      </c>
      <c r="G48" s="22"/>
      <c r="H48" s="19">
        <f>SUM(H5:H47)</f>
        <v>59.5</v>
      </c>
      <c r="I48" s="20"/>
      <c r="J48" s="19">
        <f>SUM(J5:J47)</f>
        <v>294.09999999999997</v>
      </c>
      <c r="K48" s="23">
        <f>C48-H48</f>
        <v>15.900000000000006</v>
      </c>
    </row>
    <row r="51" spans="2:8" ht="15.75">
      <c r="B51" s="13" t="s">
        <v>4</v>
      </c>
      <c r="F51" s="10"/>
      <c r="G51" s="36" t="s">
        <v>127</v>
      </c>
      <c r="H51" s="37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36" t="s">
        <v>126</v>
      </c>
      <c r="H53" s="37"/>
    </row>
    <row r="54" spans="6:8" ht="15">
      <c r="F54" s="11" t="s">
        <v>6</v>
      </c>
      <c r="G54" s="12"/>
      <c r="H54" s="12"/>
    </row>
  </sheetData>
  <sheetProtection/>
  <mergeCells count="10">
    <mergeCell ref="A1:K1"/>
    <mergeCell ref="G53:H53"/>
    <mergeCell ref="G51:H51"/>
    <mergeCell ref="A3:A4"/>
    <mergeCell ref="B3:B4"/>
    <mergeCell ref="F3:F4"/>
    <mergeCell ref="G3:J3"/>
    <mergeCell ref="K3:K4"/>
    <mergeCell ref="A2:K2"/>
    <mergeCell ref="C3:E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28125" style="0" customWidth="1"/>
    <col min="2" max="2" width="38.281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33" t="s">
        <v>147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146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21.75" customHeight="1">
      <c r="A5" s="25"/>
      <c r="B5" s="2" t="s">
        <v>145</v>
      </c>
      <c r="C5" s="77">
        <v>49.765</v>
      </c>
      <c r="D5" s="3"/>
      <c r="E5" s="15"/>
      <c r="F5" s="78">
        <f>SUM(C5,D5)</f>
        <v>49.765</v>
      </c>
      <c r="G5" s="2"/>
      <c r="H5" s="3"/>
      <c r="I5" s="15"/>
      <c r="J5" s="3"/>
      <c r="K5" s="76">
        <v>49.7654</v>
      </c>
    </row>
    <row r="6" spans="1:11" ht="15.75">
      <c r="A6" s="25">
        <v>1</v>
      </c>
      <c r="B6" s="2"/>
      <c r="C6" s="3"/>
      <c r="D6" s="3"/>
      <c r="E6" s="15"/>
      <c r="F6" s="24">
        <f>SUM(C6,D6)</f>
        <v>0</v>
      </c>
      <c r="G6" s="2">
        <v>3110</v>
      </c>
      <c r="H6" s="77">
        <v>15.74</v>
      </c>
      <c r="I6" s="15" t="s">
        <v>96</v>
      </c>
      <c r="J6" s="3"/>
      <c r="K6" s="9"/>
    </row>
    <row r="7" spans="1:11" ht="15.75">
      <c r="A7" s="25">
        <v>2</v>
      </c>
      <c r="B7" s="2"/>
      <c r="C7" s="3"/>
      <c r="D7" s="3"/>
      <c r="E7" s="15"/>
      <c r="F7" s="24">
        <f>SUM(C7,D7)</f>
        <v>0</v>
      </c>
      <c r="G7" s="2">
        <v>3110</v>
      </c>
      <c r="H7" s="77">
        <v>34.02</v>
      </c>
      <c r="I7" s="15" t="s">
        <v>96</v>
      </c>
      <c r="J7" s="3"/>
      <c r="K7" s="9"/>
    </row>
    <row r="8" spans="1:11" ht="15.75">
      <c r="A8" s="25"/>
      <c r="B8" s="2"/>
      <c r="C8" s="3"/>
      <c r="D8" s="3"/>
      <c r="E8" s="15"/>
      <c r="F8" s="24">
        <f>SUM(C8,D8)</f>
        <v>0</v>
      </c>
      <c r="G8" s="2"/>
      <c r="H8" s="3"/>
      <c r="I8" s="17"/>
      <c r="J8" s="3"/>
      <c r="K8" s="9"/>
    </row>
    <row r="9" spans="1:11" ht="15.75">
      <c r="A9" s="25"/>
      <c r="B9" s="2"/>
      <c r="C9" s="3"/>
      <c r="D9" s="3"/>
      <c r="E9" s="15"/>
      <c r="F9" s="24">
        <f>SUM(C9,D9)</f>
        <v>0</v>
      </c>
      <c r="G9" s="2"/>
      <c r="H9" s="3"/>
      <c r="I9" s="17"/>
      <c r="J9" s="3"/>
      <c r="K9" s="9"/>
    </row>
    <row r="10" spans="1:11" ht="15.75">
      <c r="A10" s="25"/>
      <c r="B10" s="2"/>
      <c r="C10" s="3"/>
      <c r="D10" s="3"/>
      <c r="E10" s="15"/>
      <c r="F10" s="24">
        <f>SUM(C10,D10)</f>
        <v>0</v>
      </c>
      <c r="G10" s="2"/>
      <c r="H10" s="3"/>
      <c r="I10" s="17"/>
      <c r="J10" s="3"/>
      <c r="K10" s="9"/>
    </row>
    <row r="11" spans="1:11" ht="15.75" hidden="1">
      <c r="A11" s="25"/>
      <c r="B11" s="2"/>
      <c r="C11" s="3"/>
      <c r="D11" s="3"/>
      <c r="E11" s="15"/>
      <c r="F11" s="24">
        <f>SUM(C11,D11)</f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15"/>
      <c r="F12" s="24">
        <f>SUM(C12,D12)</f>
        <v>0</v>
      </c>
      <c r="G12" s="14"/>
      <c r="H12" s="3"/>
      <c r="I12" s="15"/>
      <c r="J12" s="3"/>
      <c r="K12" s="9"/>
    </row>
    <row r="13" spans="1:11" ht="15.75">
      <c r="A13" s="25"/>
      <c r="B13" s="2"/>
      <c r="C13" s="3"/>
      <c r="D13" s="3"/>
      <c r="E13" s="15"/>
      <c r="F13" s="24">
        <f>SUM(C13,D13)</f>
        <v>0</v>
      </c>
      <c r="G13" s="2"/>
      <c r="H13" s="3"/>
      <c r="I13" s="15"/>
      <c r="J13" s="3"/>
      <c r="K13" s="9"/>
    </row>
    <row r="14" spans="1:11" ht="15.75">
      <c r="A14" s="14"/>
      <c r="B14" s="2"/>
      <c r="C14" s="3"/>
      <c r="D14" s="3"/>
      <c r="E14" s="15"/>
      <c r="F14" s="24">
        <f>SUM(C14,D14)</f>
        <v>0</v>
      </c>
      <c r="G14" s="2"/>
      <c r="H14" s="3"/>
      <c r="I14" s="15"/>
      <c r="J14" s="3"/>
      <c r="K14" s="9"/>
    </row>
    <row r="15" spans="1:11" ht="15" customHeight="1">
      <c r="A15" s="14"/>
      <c r="B15" s="2"/>
      <c r="C15" s="3"/>
      <c r="D15" s="3"/>
      <c r="E15" s="15"/>
      <c r="F15" s="24">
        <f>SUM(C15,D15)</f>
        <v>0</v>
      </c>
      <c r="G15" s="2"/>
      <c r="H15" s="3"/>
      <c r="I15" s="15"/>
      <c r="J15" s="3"/>
      <c r="K15" s="9"/>
    </row>
    <row r="16" spans="1:11" ht="15.75">
      <c r="A16" s="25"/>
      <c r="B16" s="2" t="s">
        <v>144</v>
      </c>
      <c r="C16" s="3"/>
      <c r="D16" s="3"/>
      <c r="E16" s="15"/>
      <c r="F16" s="24">
        <f>SUM(C16,D16)</f>
        <v>0</v>
      </c>
      <c r="G16" s="2"/>
      <c r="H16" s="3"/>
      <c r="I16" s="15"/>
      <c r="J16" s="3"/>
      <c r="K16" s="76">
        <f>K5-H49</f>
        <v>0.00539999999999452</v>
      </c>
    </row>
    <row r="17" spans="1:11" ht="15.75" hidden="1">
      <c r="A17" s="25"/>
      <c r="B17" s="2"/>
      <c r="C17" s="3"/>
      <c r="D17" s="3"/>
      <c r="E17" s="15"/>
      <c r="F17" s="24">
        <f>SUM(C17,D17)</f>
        <v>0</v>
      </c>
      <c r="G17" s="2"/>
      <c r="H17" s="3"/>
      <c r="I17" s="15"/>
      <c r="J17" s="3"/>
      <c r="K17" s="76"/>
    </row>
    <row r="18" spans="1:11" ht="15.75" hidden="1">
      <c r="A18" s="25"/>
      <c r="B18" s="2"/>
      <c r="C18" s="3"/>
      <c r="D18" s="3"/>
      <c r="E18" s="15"/>
      <c r="F18" s="24">
        <f>SUM(C18,D18)</f>
        <v>0</v>
      </c>
      <c r="G18" s="2"/>
      <c r="H18" s="3"/>
      <c r="I18" s="15"/>
      <c r="J18" s="3"/>
      <c r="K18" s="76"/>
    </row>
    <row r="19" spans="1:11" ht="15.75" hidden="1">
      <c r="A19" s="25"/>
      <c r="B19" s="2"/>
      <c r="C19" s="3"/>
      <c r="D19" s="3"/>
      <c r="E19" s="15"/>
      <c r="F19" s="24">
        <f>SUM(C19,D19)</f>
        <v>0</v>
      </c>
      <c r="G19" s="2"/>
      <c r="H19" s="3"/>
      <c r="I19" s="15"/>
      <c r="J19" s="3"/>
      <c r="K19" s="76"/>
    </row>
    <row r="20" spans="1:11" ht="15.75" hidden="1">
      <c r="A20" s="25"/>
      <c r="B20" s="2"/>
      <c r="C20" s="3"/>
      <c r="D20" s="3"/>
      <c r="E20" s="15"/>
      <c r="F20" s="24">
        <f>SUM(C20,D20)</f>
        <v>0</v>
      </c>
      <c r="G20" s="2"/>
      <c r="H20" s="3"/>
      <c r="I20" s="15"/>
      <c r="J20" s="3"/>
      <c r="K20" s="76"/>
    </row>
    <row r="21" spans="1:11" ht="15.75" hidden="1">
      <c r="A21" s="25"/>
      <c r="B21" s="2"/>
      <c r="C21" s="3"/>
      <c r="D21" s="3"/>
      <c r="E21" s="15"/>
      <c r="F21" s="24">
        <f>SUM(C21,D21)</f>
        <v>0</v>
      </c>
      <c r="G21" s="2"/>
      <c r="H21" s="3"/>
      <c r="I21" s="15"/>
      <c r="J21" s="3"/>
      <c r="K21" s="76"/>
    </row>
    <row r="22" spans="1:11" ht="15.75" hidden="1">
      <c r="A22" s="25"/>
      <c r="B22" s="2"/>
      <c r="C22" s="3"/>
      <c r="D22" s="3"/>
      <c r="E22" s="15"/>
      <c r="F22" s="24">
        <f>SUM(C22,D22)</f>
        <v>0</v>
      </c>
      <c r="G22" s="2"/>
      <c r="H22" s="3"/>
      <c r="I22" s="15"/>
      <c r="J22" s="3"/>
      <c r="K22" s="76"/>
    </row>
    <row r="23" spans="1:11" ht="15.75" hidden="1">
      <c r="A23" s="25"/>
      <c r="B23" s="2"/>
      <c r="C23" s="3"/>
      <c r="D23" s="3"/>
      <c r="E23" s="15"/>
      <c r="F23" s="24">
        <f>SUM(C23,D23)</f>
        <v>0</v>
      </c>
      <c r="G23" s="2"/>
      <c r="H23" s="3"/>
      <c r="I23" s="15"/>
      <c r="J23" s="3"/>
      <c r="K23" s="76"/>
    </row>
    <row r="24" spans="1:11" ht="15.75" hidden="1">
      <c r="A24" s="14"/>
      <c r="B24" s="2"/>
      <c r="C24" s="3"/>
      <c r="D24" s="3"/>
      <c r="E24" s="15"/>
      <c r="F24" s="24">
        <f>SUM(C24,D24)</f>
        <v>0</v>
      </c>
      <c r="G24" s="2"/>
      <c r="H24" s="3"/>
      <c r="I24" s="15"/>
      <c r="J24" s="3"/>
      <c r="K24" s="76"/>
    </row>
    <row r="25" spans="1:11" ht="15.75" hidden="1">
      <c r="A25" s="14"/>
      <c r="B25" s="2"/>
      <c r="C25" s="3"/>
      <c r="D25" s="3"/>
      <c r="E25" s="15"/>
      <c r="F25" s="24">
        <f>SUM(C25,D25)</f>
        <v>0</v>
      </c>
      <c r="G25" s="2"/>
      <c r="H25" s="3"/>
      <c r="I25" s="15"/>
      <c r="J25" s="3"/>
      <c r="K25" s="76"/>
    </row>
    <row r="26" spans="1:11" ht="15.75" hidden="1">
      <c r="A26" s="25"/>
      <c r="B26" s="2"/>
      <c r="C26" s="3"/>
      <c r="D26" s="3"/>
      <c r="E26" s="15"/>
      <c r="F26" s="24">
        <f>SUM(C26,D26)</f>
        <v>0</v>
      </c>
      <c r="G26" s="2"/>
      <c r="H26" s="3"/>
      <c r="I26" s="15"/>
      <c r="J26" s="3"/>
      <c r="K26" s="76"/>
    </row>
    <row r="27" spans="1:11" ht="15.75" hidden="1">
      <c r="A27" s="25"/>
      <c r="B27" s="2"/>
      <c r="C27" s="3"/>
      <c r="D27" s="3"/>
      <c r="E27" s="15"/>
      <c r="F27" s="24">
        <f>SUM(C27,D27)</f>
        <v>0</v>
      </c>
      <c r="G27" s="2"/>
      <c r="H27" s="3"/>
      <c r="I27" s="15"/>
      <c r="J27" s="3"/>
      <c r="K27" s="76"/>
    </row>
    <row r="28" spans="1:11" ht="15.75" hidden="1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76"/>
    </row>
    <row r="29" spans="1:11" ht="15.75" hidden="1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76"/>
    </row>
    <row r="30" spans="1:11" ht="15.75" hidden="1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76"/>
    </row>
    <row r="31" spans="1:11" ht="15.75" hidden="1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76"/>
    </row>
    <row r="32" spans="1:11" ht="15.75" hidden="1">
      <c r="A32" s="25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76"/>
    </row>
    <row r="33" spans="1:11" ht="15.75" hidden="1">
      <c r="A33" s="25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76"/>
    </row>
    <row r="34" spans="1:11" ht="15.75" hidden="1">
      <c r="A34" s="14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76"/>
    </row>
    <row r="35" spans="1:11" ht="15.75" hidden="1">
      <c r="A35" s="14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76"/>
    </row>
    <row r="36" spans="1:11" ht="15.75" hidden="1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76"/>
    </row>
    <row r="37" spans="1:11" ht="15.75" hidden="1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76"/>
    </row>
    <row r="38" spans="1:11" ht="15.75" hidden="1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76"/>
    </row>
    <row r="39" spans="1:11" ht="15.75" hidden="1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76"/>
    </row>
    <row r="40" spans="1:11" ht="15.75" hidden="1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76"/>
    </row>
    <row r="41" spans="1:11" ht="15.75" hidden="1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76"/>
    </row>
    <row r="42" spans="1:11" ht="15.75" hidden="1">
      <c r="A42" s="25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76"/>
    </row>
    <row r="43" spans="1:11" ht="15.75" hidden="1">
      <c r="A43" s="25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76"/>
    </row>
    <row r="44" spans="1:11" ht="15.75" hidden="1">
      <c r="A44" s="14"/>
      <c r="B44" s="2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76"/>
    </row>
    <row r="45" spans="1:11" ht="15.75" hidden="1">
      <c r="A45" s="14"/>
      <c r="B45" s="2"/>
      <c r="C45" s="3"/>
      <c r="D45" s="3"/>
      <c r="E45" s="15"/>
      <c r="F45" s="24">
        <f>SUM(C45,D45)</f>
        <v>0</v>
      </c>
      <c r="G45" s="2"/>
      <c r="H45" s="3"/>
      <c r="I45" s="15"/>
      <c r="J45" s="3"/>
      <c r="K45" s="76"/>
    </row>
    <row r="46" spans="1:11" ht="15.75" hidden="1">
      <c r="A46" s="26"/>
      <c r="B46" s="4"/>
      <c r="C46" s="5"/>
      <c r="D46" s="5"/>
      <c r="E46" s="16"/>
      <c r="F46" s="24">
        <f>SUM(C46,D46)</f>
        <v>0</v>
      </c>
      <c r="G46" s="4"/>
      <c r="H46" s="5"/>
      <c r="I46" s="16"/>
      <c r="J46" s="5"/>
      <c r="K46" s="76"/>
    </row>
    <row r="47" spans="1:11" ht="15.75" hidden="1">
      <c r="A47" s="26"/>
      <c r="B47" s="4"/>
      <c r="C47" s="5"/>
      <c r="D47" s="5"/>
      <c r="E47" s="16"/>
      <c r="F47" s="24">
        <f>SUM(C47,D47)</f>
        <v>0</v>
      </c>
      <c r="G47" s="4"/>
      <c r="H47" s="5"/>
      <c r="I47" s="16"/>
      <c r="J47" s="5"/>
      <c r="K47" s="76"/>
    </row>
    <row r="48" spans="1:11" ht="15.75" hidden="1">
      <c r="A48" s="26"/>
      <c r="B48" s="4"/>
      <c r="C48" s="5"/>
      <c r="D48" s="5"/>
      <c r="E48" s="16"/>
      <c r="F48" s="24">
        <f>SUM(C48,D48)</f>
        <v>0</v>
      </c>
      <c r="G48" s="4"/>
      <c r="H48" s="5"/>
      <c r="I48" s="16"/>
      <c r="J48" s="5"/>
      <c r="K48" s="76"/>
    </row>
    <row r="49" spans="1:11" ht="15.75">
      <c r="A49" s="4"/>
      <c r="B49" s="18" t="s">
        <v>9</v>
      </c>
      <c r="C49" s="74">
        <f>SUM(C5:C48)</f>
        <v>49.765</v>
      </c>
      <c r="D49" s="19">
        <f>SUM(D6:D48)</f>
        <v>0</v>
      </c>
      <c r="E49" s="20"/>
      <c r="F49" s="75">
        <f>SUM(C49,D49)</f>
        <v>49.765</v>
      </c>
      <c r="G49" s="22"/>
      <c r="H49" s="74">
        <f>SUM(H6:H48)</f>
        <v>49.760000000000005</v>
      </c>
      <c r="I49" s="20"/>
      <c r="J49" s="19">
        <f>SUM(J6:J48)</f>
        <v>0</v>
      </c>
      <c r="K49" s="73">
        <f>C49-H49</f>
        <v>0.0049999999999954525</v>
      </c>
    </row>
    <row r="52" spans="2:8" ht="15.75">
      <c r="B52" s="13" t="s">
        <v>4</v>
      </c>
      <c r="F52" s="10"/>
      <c r="G52" s="36" t="s">
        <v>143</v>
      </c>
      <c r="H52" s="37"/>
    </row>
    <row r="53" spans="2:8" ht="15">
      <c r="B53" s="13"/>
      <c r="F53" s="11" t="s">
        <v>6</v>
      </c>
      <c r="G53" s="12"/>
      <c r="H53" s="12"/>
    </row>
    <row r="54" spans="2:8" ht="15.75">
      <c r="B54" s="13" t="s">
        <v>5</v>
      </c>
      <c r="F54" s="10"/>
      <c r="G54" s="36" t="s">
        <v>142</v>
      </c>
      <c r="H54" s="37"/>
    </row>
    <row r="55" spans="6:8" ht="15">
      <c r="F55" s="11" t="s">
        <v>6</v>
      </c>
      <c r="G55" s="12"/>
      <c r="H55" s="12"/>
    </row>
    <row r="60" ht="15">
      <c r="H60" s="72" t="s">
        <v>141</v>
      </c>
    </row>
  </sheetData>
  <sheetProtection/>
  <mergeCells count="10">
    <mergeCell ref="G52:H52"/>
    <mergeCell ref="G54:H54"/>
    <mergeCell ref="A2:K2"/>
    <mergeCell ref="A3:A4"/>
    <mergeCell ref="B3:B4"/>
    <mergeCell ref="A1:K1"/>
    <mergeCell ref="C3:E3"/>
    <mergeCell ref="F3:F4"/>
    <mergeCell ref="G3:J3"/>
    <mergeCell ref="K3:K4"/>
  </mergeCells>
  <hyperlinks>
    <hyperlink ref="H60" r:id="rId1" display="knp_kmiacms@ukr.net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3" t="s">
        <v>154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31.5" customHeight="1">
      <c r="A2" s="32" t="s">
        <v>153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2.25" customHeight="1">
      <c r="A5" s="25">
        <v>1</v>
      </c>
      <c r="B5" s="2" t="s">
        <v>152</v>
      </c>
      <c r="C5" s="3">
        <v>109</v>
      </c>
      <c r="D5" s="3"/>
      <c r="E5" s="15"/>
      <c r="F5" s="24">
        <f>SUM(C5,D5)</f>
        <v>109</v>
      </c>
      <c r="G5" s="2">
        <v>2240</v>
      </c>
      <c r="H5" s="3">
        <v>12.3</v>
      </c>
      <c r="I5" s="15" t="s">
        <v>151</v>
      </c>
      <c r="J5" s="3"/>
      <c r="K5" s="9">
        <v>14.3</v>
      </c>
    </row>
    <row r="6" spans="1:11" ht="30.75" customHeight="1">
      <c r="A6" s="25">
        <v>2</v>
      </c>
      <c r="B6" s="2" t="s">
        <v>13</v>
      </c>
      <c r="C6" s="3">
        <v>0.1</v>
      </c>
      <c r="D6" s="3"/>
      <c r="E6" s="15"/>
      <c r="F6" s="24"/>
      <c r="G6" s="15">
        <v>3110</v>
      </c>
      <c r="H6" s="3">
        <v>140</v>
      </c>
      <c r="I6" s="15" t="s">
        <v>150</v>
      </c>
      <c r="J6" s="3"/>
      <c r="K6" s="9"/>
    </row>
    <row r="7" spans="1:11" ht="15.75">
      <c r="A7" s="25"/>
      <c r="B7" s="2"/>
      <c r="C7" s="3"/>
      <c r="D7" s="3"/>
      <c r="E7" s="15"/>
      <c r="F7" s="24"/>
      <c r="G7" s="2"/>
      <c r="H7" s="3"/>
      <c r="I7" s="2"/>
      <c r="J7" s="3"/>
      <c r="K7" s="9"/>
    </row>
    <row r="8" spans="1:11" ht="15.75">
      <c r="A8" s="25"/>
      <c r="B8" s="2"/>
      <c r="C8" s="3"/>
      <c r="D8" s="3"/>
      <c r="E8" s="15"/>
      <c r="F8" s="24">
        <f>SUM(C8,D8)</f>
        <v>0</v>
      </c>
      <c r="G8" s="2"/>
      <c r="H8" s="3"/>
      <c r="I8" s="17"/>
      <c r="J8" s="3"/>
      <c r="K8" s="9"/>
    </row>
    <row r="9" spans="1:11" ht="15.75">
      <c r="A9" s="25"/>
      <c r="B9" s="2"/>
      <c r="C9" s="3"/>
      <c r="D9" s="3"/>
      <c r="E9" s="15"/>
      <c r="F9" s="24">
        <f>SUM(C9,D9)</f>
        <v>0</v>
      </c>
      <c r="G9" s="2"/>
      <c r="H9" s="3"/>
      <c r="I9" s="17"/>
      <c r="J9" s="3"/>
      <c r="K9" s="9"/>
    </row>
    <row r="10" spans="1:11" ht="15.75">
      <c r="A10" s="25"/>
      <c r="B10" s="79"/>
      <c r="C10" s="3"/>
      <c r="D10" s="3"/>
      <c r="E10" s="15"/>
      <c r="F10" s="24">
        <f>SUM(C10,D10)</f>
        <v>0</v>
      </c>
      <c r="G10" s="14"/>
      <c r="H10" s="3"/>
      <c r="I10" s="15"/>
      <c r="J10" s="3"/>
      <c r="K10" s="9"/>
    </row>
    <row r="11" spans="1:11" ht="15.75">
      <c r="A11" s="25"/>
      <c r="B11" s="2"/>
      <c r="C11" s="3"/>
      <c r="D11" s="3"/>
      <c r="E11" s="15"/>
      <c r="F11" s="24">
        <f>SUM(C11,D11)</f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15"/>
      <c r="F12" s="24">
        <f>SUM(C12,D12)</f>
        <v>0</v>
      </c>
      <c r="G12" s="2"/>
      <c r="H12" s="3"/>
      <c r="I12" s="15"/>
      <c r="J12" s="3"/>
      <c r="K12" s="9"/>
    </row>
    <row r="13" spans="1:11" ht="15.75">
      <c r="A13" s="14"/>
      <c r="B13" s="2"/>
      <c r="C13" s="3"/>
      <c r="D13" s="3"/>
      <c r="E13" s="15"/>
      <c r="F13" s="24">
        <f>SUM(C13,D13)</f>
        <v>0</v>
      </c>
      <c r="G13" s="2"/>
      <c r="H13" s="3"/>
      <c r="I13" s="15"/>
      <c r="J13" s="3"/>
      <c r="K13" s="9"/>
    </row>
    <row r="14" spans="1:11" ht="15" customHeight="1">
      <c r="A14" s="14"/>
      <c r="B14" s="2"/>
      <c r="C14" s="3"/>
      <c r="D14" s="3"/>
      <c r="E14" s="15"/>
      <c r="F14" s="24">
        <f>SUM(C14,D14)</f>
        <v>0</v>
      </c>
      <c r="G14" s="2"/>
      <c r="H14" s="3"/>
      <c r="I14" s="15"/>
      <c r="J14" s="3"/>
      <c r="K14" s="9"/>
    </row>
    <row r="15" spans="1:11" ht="15.75">
      <c r="A15" s="25"/>
      <c r="B15" s="2"/>
      <c r="C15" s="3"/>
      <c r="D15" s="3"/>
      <c r="E15" s="15"/>
      <c r="F15" s="24">
        <f>SUM(C15,D15)</f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>SUM(C16,D16)</f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>SUM(C17,D17)</f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>SUM(C18,D18)</f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>SUM(C19,D19)</f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>SUM(C20,D20)</f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>SUM(C21,D21)</f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>SUM(C22,D22)</f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>SUM(C23,D23)</f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>SUM(C24,D24)</f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>SUM(C25,D25)</f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>SUM(C26,D26)</f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>SUM(C27,D27)</f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>SUM(C28,D28)</f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>SUM(C29,D29)</f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>SUM(C30,D30)</f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>SUM(C31,D31)</f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>SUM(C32,D32)</f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>SUM(C33,D33)</f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>SUM(C34,D34)</f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>SUM(C35,D35)</f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>SUM(C36,D36)</f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>SUM(C37,D37)</f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>SUM(C38,D38)</f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>SUM(C39,D39)</f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>SUM(C40,D40)</f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>SUM(C41,D41)</f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>SUM(C42,D42)</f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>SUM(C43,D43)</f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>SUM(C44,D44)</f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>SUM(C45,D45)</f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>SUM(C46,D46)</f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>SUM(C47,D47)</f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109.1</v>
      </c>
      <c r="D48" s="19">
        <f>SUM(D5:D47)</f>
        <v>0</v>
      </c>
      <c r="E48" s="20"/>
      <c r="F48" s="21">
        <f>SUM(C48,D48)</f>
        <v>109.1</v>
      </c>
      <c r="G48" s="22"/>
      <c r="H48" s="19">
        <f>SUM(H5:H47)</f>
        <v>152.3</v>
      </c>
      <c r="I48" s="20"/>
      <c r="J48" s="19">
        <f>SUM(J5:J47)</f>
        <v>0</v>
      </c>
      <c r="K48" s="23">
        <f>C48-H48</f>
        <v>-43.20000000000002</v>
      </c>
    </row>
    <row r="51" spans="2:8" ht="15.75">
      <c r="B51" s="13" t="s">
        <v>4</v>
      </c>
      <c r="F51" s="10"/>
      <c r="G51" s="36" t="s">
        <v>149</v>
      </c>
      <c r="H51" s="37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36" t="s">
        <v>148</v>
      </c>
      <c r="H53" s="37"/>
    </row>
    <row r="54" spans="6:8" ht="15">
      <c r="F54" s="11" t="s">
        <v>6</v>
      </c>
      <c r="G54" s="12"/>
      <c r="H54" s="12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="80" zoomScaleNormal="80" zoomScaleSheetLayoutView="80" zoomScalePageLayoutView="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3" t="s">
        <v>185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31.5" customHeight="1">
      <c r="A2" s="32" t="s">
        <v>184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31.5">
      <c r="A5" s="25">
        <v>1</v>
      </c>
      <c r="B5" s="15" t="s">
        <v>165</v>
      </c>
      <c r="C5" s="3"/>
      <c r="D5" s="80">
        <v>55.50162</v>
      </c>
      <c r="E5" s="15" t="s">
        <v>176</v>
      </c>
      <c r="F5" s="24">
        <f>SUM(C5,D5)</f>
        <v>55.50162</v>
      </c>
      <c r="G5" s="61">
        <v>2220</v>
      </c>
      <c r="H5" s="3"/>
      <c r="I5" s="15" t="s">
        <v>176</v>
      </c>
      <c r="J5" s="80">
        <v>55.50162</v>
      </c>
      <c r="K5" s="9"/>
    </row>
    <row r="6" spans="1:11" ht="63">
      <c r="A6" s="25">
        <v>2</v>
      </c>
      <c r="B6" s="15" t="s">
        <v>183</v>
      </c>
      <c r="C6" s="3"/>
      <c r="D6" s="80">
        <v>6.7</v>
      </c>
      <c r="E6" s="15" t="s">
        <v>168</v>
      </c>
      <c r="F6" s="24">
        <f>SUM(C6,D6)</f>
        <v>6.7</v>
      </c>
      <c r="G6" s="61">
        <v>2220</v>
      </c>
      <c r="H6" s="3"/>
      <c r="I6" s="15" t="s">
        <v>168</v>
      </c>
      <c r="J6" s="80">
        <v>6.7</v>
      </c>
      <c r="K6" s="9"/>
    </row>
    <row r="7" spans="1:11" ht="31.5">
      <c r="A7" s="25">
        <v>3</v>
      </c>
      <c r="B7" s="15" t="s">
        <v>165</v>
      </c>
      <c r="C7" s="3"/>
      <c r="D7" s="80">
        <v>40.46</v>
      </c>
      <c r="E7" s="15" t="s">
        <v>182</v>
      </c>
      <c r="F7" s="24">
        <f>SUM(C7,D7)</f>
        <v>40.46</v>
      </c>
      <c r="G7" s="61">
        <v>3110</v>
      </c>
      <c r="H7" s="3"/>
      <c r="I7" s="15" t="s">
        <v>182</v>
      </c>
      <c r="J7" s="80">
        <v>40.46</v>
      </c>
      <c r="K7" s="9"/>
    </row>
    <row r="8" spans="1:11" ht="31.5">
      <c r="A8" s="25">
        <v>4</v>
      </c>
      <c r="B8" s="15" t="s">
        <v>181</v>
      </c>
      <c r="C8" s="3"/>
      <c r="D8" s="80">
        <v>273.46067</v>
      </c>
      <c r="E8" s="15" t="s">
        <v>180</v>
      </c>
      <c r="F8" s="24">
        <f>SUM(C8,D8)</f>
        <v>273.46067</v>
      </c>
      <c r="G8" s="61">
        <v>2220</v>
      </c>
      <c r="H8" s="3"/>
      <c r="I8" s="15" t="s">
        <v>180</v>
      </c>
      <c r="J8" s="80">
        <v>273.46067</v>
      </c>
      <c r="K8" s="9"/>
    </row>
    <row r="9" spans="1:11" ht="15.75">
      <c r="A9" s="25">
        <v>5</v>
      </c>
      <c r="B9" s="15" t="s">
        <v>179</v>
      </c>
      <c r="C9" s="3"/>
      <c r="D9" s="80">
        <v>10.5</v>
      </c>
      <c r="E9" s="15" t="s">
        <v>178</v>
      </c>
      <c r="F9" s="24">
        <f>SUM(C9,D9)</f>
        <v>10.5</v>
      </c>
      <c r="G9" s="61">
        <v>3110</v>
      </c>
      <c r="H9" s="3"/>
      <c r="I9" s="15" t="s">
        <v>178</v>
      </c>
      <c r="J9" s="80">
        <v>10.5</v>
      </c>
      <c r="K9" s="9"/>
    </row>
    <row r="10" spans="1:11" ht="15.75">
      <c r="A10" s="25">
        <v>6</v>
      </c>
      <c r="B10" s="15" t="s">
        <v>177</v>
      </c>
      <c r="C10" s="3"/>
      <c r="D10" s="80">
        <v>9.99691</v>
      </c>
      <c r="E10" s="15" t="s">
        <v>176</v>
      </c>
      <c r="F10" s="24">
        <f>SUM(C10,D10)</f>
        <v>9.99691</v>
      </c>
      <c r="G10" s="14">
        <v>2220</v>
      </c>
      <c r="H10" s="3"/>
      <c r="I10" s="15" t="s">
        <v>176</v>
      </c>
      <c r="J10" s="80">
        <v>9.99691</v>
      </c>
      <c r="K10" s="9"/>
    </row>
    <row r="11" spans="1:11" ht="15.75">
      <c r="A11" s="25">
        <v>7</v>
      </c>
      <c r="B11" s="15" t="s">
        <v>175</v>
      </c>
      <c r="C11" s="3"/>
      <c r="D11" s="80">
        <v>145.314</v>
      </c>
      <c r="E11" s="15" t="s">
        <v>174</v>
      </c>
      <c r="F11" s="24">
        <f>SUM(C11,D11)</f>
        <v>145.314</v>
      </c>
      <c r="G11" s="14">
        <v>2210</v>
      </c>
      <c r="H11" s="3"/>
      <c r="I11" s="15" t="s">
        <v>174</v>
      </c>
      <c r="J11" s="80">
        <v>145.314</v>
      </c>
      <c r="K11" s="9"/>
    </row>
    <row r="12" spans="1:11" ht="31.5">
      <c r="A12" s="25">
        <v>8</v>
      </c>
      <c r="B12" s="15" t="s">
        <v>173</v>
      </c>
      <c r="C12" s="3"/>
      <c r="D12" s="80">
        <v>18.5065</v>
      </c>
      <c r="E12" s="15" t="s">
        <v>172</v>
      </c>
      <c r="F12" s="24">
        <f>SUM(C12,D12)</f>
        <v>18.5065</v>
      </c>
      <c r="G12" s="61">
        <v>2220</v>
      </c>
      <c r="H12" s="3"/>
      <c r="I12" s="15" t="s">
        <v>172</v>
      </c>
      <c r="J12" s="80">
        <v>18.5065</v>
      </c>
      <c r="K12" s="9"/>
    </row>
    <row r="13" spans="1:11" ht="63">
      <c r="A13" s="25">
        <v>9</v>
      </c>
      <c r="B13" s="15" t="s">
        <v>171</v>
      </c>
      <c r="C13" s="3"/>
      <c r="D13" s="80">
        <v>275.99965</v>
      </c>
      <c r="E13" s="15" t="s">
        <v>168</v>
      </c>
      <c r="F13" s="24">
        <f>SUM(C13,D13)</f>
        <v>275.99965</v>
      </c>
      <c r="G13" s="61">
        <v>2220</v>
      </c>
      <c r="H13" s="3"/>
      <c r="I13" s="15" t="s">
        <v>168</v>
      </c>
      <c r="J13" s="80">
        <v>275.99965</v>
      </c>
      <c r="K13" s="9"/>
    </row>
    <row r="14" spans="1:11" ht="63">
      <c r="A14" s="25">
        <v>10</v>
      </c>
      <c r="B14" s="15" t="s">
        <v>171</v>
      </c>
      <c r="C14" s="3"/>
      <c r="D14" s="80">
        <v>74.40282</v>
      </c>
      <c r="E14" s="15" t="s">
        <v>170</v>
      </c>
      <c r="F14" s="24">
        <f>SUM(C14,D14)</f>
        <v>74.40282</v>
      </c>
      <c r="G14" s="61">
        <v>2220</v>
      </c>
      <c r="H14" s="3"/>
      <c r="I14" s="15"/>
      <c r="J14" s="80">
        <v>74.40282</v>
      </c>
      <c r="K14" s="9"/>
    </row>
    <row r="15" spans="1:11" ht="31.5">
      <c r="A15" s="25">
        <v>11</v>
      </c>
      <c r="B15" s="15" t="s">
        <v>169</v>
      </c>
      <c r="C15" s="3"/>
      <c r="D15" s="80">
        <v>60.75845</v>
      </c>
      <c r="E15" s="15" t="s">
        <v>168</v>
      </c>
      <c r="F15" s="24">
        <f>SUM(C15,D15)</f>
        <v>60.75845</v>
      </c>
      <c r="G15" s="61">
        <v>2220</v>
      </c>
      <c r="H15" s="3"/>
      <c r="I15" s="15" t="s">
        <v>168</v>
      </c>
      <c r="J15" s="80">
        <v>60.75845</v>
      </c>
      <c r="K15" s="9"/>
    </row>
    <row r="16" spans="1:11" ht="31.5">
      <c r="A16" s="25">
        <v>12</v>
      </c>
      <c r="B16" s="15" t="s">
        <v>167</v>
      </c>
      <c r="C16" s="3"/>
      <c r="D16" s="80">
        <v>2.518</v>
      </c>
      <c r="E16" s="15" t="s">
        <v>166</v>
      </c>
      <c r="F16" s="24">
        <f>SUM(C16,D16)</f>
        <v>2.518</v>
      </c>
      <c r="G16" s="61">
        <v>2220</v>
      </c>
      <c r="H16" s="3"/>
      <c r="I16" s="15" t="s">
        <v>166</v>
      </c>
      <c r="J16" s="80">
        <v>2.518</v>
      </c>
      <c r="K16" s="9"/>
    </row>
    <row r="17" spans="1:11" ht="47.25">
      <c r="A17" s="25">
        <v>13</v>
      </c>
      <c r="B17" s="15" t="s">
        <v>165</v>
      </c>
      <c r="C17" s="3"/>
      <c r="D17" s="80">
        <v>5.984</v>
      </c>
      <c r="E17" s="15" t="s">
        <v>164</v>
      </c>
      <c r="F17" s="24">
        <f>SUM(C17,D17)</f>
        <v>5.984</v>
      </c>
      <c r="G17" s="61">
        <v>2220</v>
      </c>
      <c r="H17" s="3"/>
      <c r="I17" s="15" t="s">
        <v>164</v>
      </c>
      <c r="J17" s="80">
        <v>5.984</v>
      </c>
      <c r="K17" s="9"/>
    </row>
    <row r="18" spans="1:11" ht="31.5">
      <c r="A18" s="25">
        <v>14</v>
      </c>
      <c r="B18" s="2" t="s">
        <v>163</v>
      </c>
      <c r="C18" s="3"/>
      <c r="D18" s="80">
        <v>3.5</v>
      </c>
      <c r="E18" s="15" t="s">
        <v>162</v>
      </c>
      <c r="F18" s="24">
        <f>SUM(C18,D18)</f>
        <v>3.5</v>
      </c>
      <c r="G18" s="61">
        <v>3110</v>
      </c>
      <c r="H18" s="3"/>
      <c r="I18" s="15" t="s">
        <v>162</v>
      </c>
      <c r="J18" s="80">
        <v>3.5</v>
      </c>
      <c r="K18" s="9"/>
    </row>
    <row r="19" spans="1:11" ht="15" customHeight="1">
      <c r="A19" s="25">
        <v>15</v>
      </c>
      <c r="B19" s="2" t="s">
        <v>161</v>
      </c>
      <c r="C19" s="3"/>
      <c r="D19" s="80">
        <v>4.7</v>
      </c>
      <c r="E19" s="15" t="s">
        <v>69</v>
      </c>
      <c r="F19" s="24">
        <f>SUM(C19,D19)</f>
        <v>4.7</v>
      </c>
      <c r="G19" s="61">
        <v>2220</v>
      </c>
      <c r="H19" s="3"/>
      <c r="I19" s="15" t="s">
        <v>69</v>
      </c>
      <c r="J19" s="80">
        <v>4.7</v>
      </c>
      <c r="K19" s="9"/>
    </row>
    <row r="20" spans="1:11" ht="15" customHeight="1">
      <c r="A20" s="25">
        <v>16</v>
      </c>
      <c r="B20" s="2" t="s">
        <v>160</v>
      </c>
      <c r="C20" s="3">
        <v>44.6</v>
      </c>
      <c r="D20" s="80"/>
      <c r="E20" s="15"/>
      <c r="F20" s="24">
        <v>44.6</v>
      </c>
      <c r="G20" s="61">
        <v>2210</v>
      </c>
      <c r="H20" s="3"/>
      <c r="I20" s="15" t="s">
        <v>159</v>
      </c>
      <c r="J20" s="3">
        <v>2.34</v>
      </c>
      <c r="K20" s="9"/>
    </row>
    <row r="21" spans="1:11" ht="15" customHeight="1">
      <c r="A21" s="25"/>
      <c r="B21" s="2"/>
      <c r="C21" s="3"/>
      <c r="D21" s="80"/>
      <c r="E21" s="15"/>
      <c r="F21" s="24"/>
      <c r="G21" s="61">
        <v>2240</v>
      </c>
      <c r="H21" s="3"/>
      <c r="I21" s="15" t="s">
        <v>158</v>
      </c>
      <c r="J21" s="3">
        <v>1.6</v>
      </c>
      <c r="K21" s="9"/>
    </row>
    <row r="22" spans="1:11" ht="30" customHeight="1">
      <c r="A22" s="25"/>
      <c r="B22" s="2"/>
      <c r="C22" s="3"/>
      <c r="D22" s="80"/>
      <c r="E22" s="15"/>
      <c r="F22" s="24"/>
      <c r="G22" s="61">
        <v>3110</v>
      </c>
      <c r="H22" s="3"/>
      <c r="I22" s="15" t="s">
        <v>157</v>
      </c>
      <c r="J22" s="3">
        <v>160</v>
      </c>
      <c r="K22" s="9"/>
    </row>
    <row r="23" spans="1:11" ht="15" customHeight="1">
      <c r="A23" s="25"/>
      <c r="B23" s="2"/>
      <c r="C23" s="3"/>
      <c r="D23" s="80"/>
      <c r="E23" s="15"/>
      <c r="F23" s="24"/>
      <c r="G23" s="61"/>
      <c r="H23" s="3"/>
      <c r="I23" s="15"/>
      <c r="J23" s="3"/>
      <c r="K23" s="9"/>
    </row>
    <row r="24" spans="1:11" ht="15.75">
      <c r="A24" s="4"/>
      <c r="B24" s="18" t="s">
        <v>9</v>
      </c>
      <c r="C24" s="19">
        <v>44.6</v>
      </c>
      <c r="D24" s="19">
        <f>SUM(D5:D19)</f>
        <v>988.3026200000002</v>
      </c>
      <c r="E24" s="20"/>
      <c r="F24" s="21">
        <f>SUM(C24,D24)</f>
        <v>1032.90262</v>
      </c>
      <c r="G24" s="22"/>
      <c r="H24" s="19">
        <f>SUM(H5:H19)</f>
        <v>0</v>
      </c>
      <c r="I24" s="20"/>
      <c r="J24" s="19">
        <f>SUM(J5:J22)</f>
        <v>1152.2426200000002</v>
      </c>
      <c r="K24" s="23"/>
    </row>
    <row r="27" spans="2:8" ht="15.75">
      <c r="B27" s="13" t="s">
        <v>4</v>
      </c>
      <c r="F27" s="10"/>
      <c r="G27" s="36" t="s">
        <v>156</v>
      </c>
      <c r="H27" s="37"/>
    </row>
    <row r="28" spans="2:8" ht="15">
      <c r="B28" s="13"/>
      <c r="F28" s="11" t="s">
        <v>6</v>
      </c>
      <c r="G28" s="12"/>
      <c r="H28" s="12"/>
    </row>
    <row r="29" spans="2:8" ht="15.75">
      <c r="B29" s="13" t="s">
        <v>5</v>
      </c>
      <c r="F29" s="10"/>
      <c r="G29" s="36" t="s">
        <v>155</v>
      </c>
      <c r="H29" s="37"/>
    </row>
    <row r="30" spans="6:8" ht="15">
      <c r="F30" s="11" t="s">
        <v>6</v>
      </c>
      <c r="G30" s="12"/>
      <c r="H30" s="12"/>
    </row>
  </sheetData>
  <sheetProtection/>
  <mergeCells count="10">
    <mergeCell ref="K3:K4"/>
    <mergeCell ref="A2:K2"/>
    <mergeCell ref="B1:J1"/>
    <mergeCell ref="C3:E3"/>
    <mergeCell ref="G29:H29"/>
    <mergeCell ref="G27:H27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7.00390625" style="0" bestFit="1" customWidth="1"/>
    <col min="4" max="4" width="16.140625" style="0" customWidth="1"/>
    <col min="5" max="5" width="29.8515625" style="0" bestFit="1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33" t="s">
        <v>191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2" t="s">
        <v>190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8" t="s">
        <v>3</v>
      </c>
      <c r="B3" s="38" t="s">
        <v>7</v>
      </c>
      <c r="C3" s="35" t="s">
        <v>1</v>
      </c>
      <c r="D3" s="35"/>
      <c r="E3" s="35"/>
      <c r="F3" s="35" t="s">
        <v>0</v>
      </c>
      <c r="G3" s="35" t="s">
        <v>17</v>
      </c>
      <c r="H3" s="35"/>
      <c r="I3" s="35"/>
      <c r="J3" s="35"/>
      <c r="K3" s="31" t="s">
        <v>21</v>
      </c>
    </row>
    <row r="4" spans="1:11" ht="158.25" customHeight="1">
      <c r="A4" s="38"/>
      <c r="B4" s="38"/>
      <c r="C4" s="6" t="s">
        <v>18</v>
      </c>
      <c r="D4" s="6" t="s">
        <v>19</v>
      </c>
      <c r="E4" s="6" t="s">
        <v>15</v>
      </c>
      <c r="F4" s="35"/>
      <c r="G4" s="7" t="s">
        <v>8</v>
      </c>
      <c r="H4" s="6" t="s">
        <v>20</v>
      </c>
      <c r="I4" s="6" t="s">
        <v>16</v>
      </c>
      <c r="J4" s="6" t="s">
        <v>20</v>
      </c>
      <c r="K4" s="31"/>
    </row>
    <row r="5" spans="1:11" ht="15.75">
      <c r="A5" s="25">
        <v>1</v>
      </c>
      <c r="B5" s="15">
        <v>0</v>
      </c>
      <c r="C5" s="3"/>
      <c r="D5" s="3"/>
      <c r="E5" s="15">
        <v>0</v>
      </c>
      <c r="F5" s="24">
        <f>SUM(C5,D5)</f>
        <v>0</v>
      </c>
      <c r="G5" s="2">
        <v>0</v>
      </c>
      <c r="H5" s="3">
        <v>0</v>
      </c>
      <c r="I5" s="17">
        <v>0</v>
      </c>
      <c r="J5" s="3">
        <v>0</v>
      </c>
      <c r="K5" s="9">
        <v>0</v>
      </c>
    </row>
    <row r="6" spans="1:11" ht="15.75">
      <c r="A6" s="82">
        <v>2</v>
      </c>
      <c r="B6" s="15"/>
      <c r="C6" s="3"/>
      <c r="D6" s="3"/>
      <c r="E6" s="15"/>
      <c r="F6" s="24">
        <f>D6</f>
        <v>0</v>
      </c>
      <c r="G6" s="2"/>
      <c r="H6" s="3"/>
      <c r="I6" s="17"/>
      <c r="J6" s="3"/>
      <c r="K6" s="9"/>
    </row>
    <row r="7" spans="1:11" ht="15.75">
      <c r="A7" s="82">
        <v>3</v>
      </c>
      <c r="B7" s="15"/>
      <c r="C7" s="3"/>
      <c r="D7" s="3"/>
      <c r="E7" s="15"/>
      <c r="F7" s="24">
        <f>D7</f>
        <v>0</v>
      </c>
      <c r="G7" s="2"/>
      <c r="H7" s="3"/>
      <c r="I7" s="17"/>
      <c r="J7" s="3"/>
      <c r="K7" s="9"/>
    </row>
    <row r="8" spans="1:11" ht="15.75">
      <c r="A8" s="82">
        <v>4</v>
      </c>
      <c r="B8" s="15"/>
      <c r="C8" s="3"/>
      <c r="D8" s="3"/>
      <c r="E8" s="15"/>
      <c r="F8" s="24">
        <f>D8</f>
        <v>0</v>
      </c>
      <c r="G8" s="2"/>
      <c r="H8" s="3"/>
      <c r="I8" s="17"/>
      <c r="J8" s="3"/>
      <c r="K8" s="9"/>
    </row>
    <row r="9" spans="1:11" ht="15.75">
      <c r="A9" s="82">
        <v>5</v>
      </c>
      <c r="B9" s="15"/>
      <c r="C9" s="3"/>
      <c r="D9" s="3"/>
      <c r="E9" s="15"/>
      <c r="F9" s="24">
        <f>D9</f>
        <v>0</v>
      </c>
      <c r="G9" s="2"/>
      <c r="H9" s="3"/>
      <c r="I9" s="17"/>
      <c r="J9" s="3"/>
      <c r="K9" s="9"/>
    </row>
    <row r="10" spans="1:11" ht="15.75">
      <c r="A10" s="82">
        <v>6</v>
      </c>
      <c r="B10" s="15"/>
      <c r="C10" s="3"/>
      <c r="D10" s="3"/>
      <c r="E10" s="15"/>
      <c r="F10" s="24">
        <f>D10</f>
        <v>0</v>
      </c>
      <c r="G10" s="2"/>
      <c r="H10" s="3"/>
      <c r="I10" s="17"/>
      <c r="J10" s="3"/>
      <c r="K10" s="9"/>
    </row>
    <row r="11" spans="1:11" ht="48" customHeight="1">
      <c r="A11" s="81">
        <v>6</v>
      </c>
      <c r="B11" s="15"/>
      <c r="C11" s="3"/>
      <c r="D11" s="3"/>
      <c r="E11" s="15"/>
      <c r="F11" s="24">
        <f>D11</f>
        <v>0</v>
      </c>
      <c r="G11" s="2"/>
      <c r="H11" s="3"/>
      <c r="I11" s="17"/>
      <c r="J11" s="3"/>
      <c r="K11" s="9"/>
    </row>
    <row r="12" spans="1:11" ht="51.75" customHeight="1">
      <c r="A12" s="25"/>
      <c r="B12" s="18" t="s">
        <v>9</v>
      </c>
      <c r="C12" s="19">
        <f>SUM(C5:C5)</f>
        <v>0</v>
      </c>
      <c r="D12" s="19">
        <f>D5+D6+D7+D8+D9+D10+D11</f>
        <v>0</v>
      </c>
      <c r="E12" s="20"/>
      <c r="F12" s="21">
        <f>SUM(C12,D12)</f>
        <v>0</v>
      </c>
      <c r="G12" s="22"/>
      <c r="H12" s="19">
        <f>SUM(H5:H5)</f>
        <v>0</v>
      </c>
      <c r="I12" s="20"/>
      <c r="J12" s="19">
        <f>SUM(J5:J5)</f>
        <v>0</v>
      </c>
      <c r="K12" s="23">
        <v>0</v>
      </c>
    </row>
    <row r="15" spans="2:8" ht="15.75">
      <c r="B15" s="13" t="s">
        <v>189</v>
      </c>
      <c r="F15" s="10"/>
      <c r="G15" s="36" t="s">
        <v>188</v>
      </c>
      <c r="H15" s="37"/>
    </row>
    <row r="16" spans="2:8" ht="15">
      <c r="B16" s="13"/>
      <c r="F16" s="11" t="s">
        <v>6</v>
      </c>
      <c r="G16" s="12"/>
      <c r="H16" s="12"/>
    </row>
    <row r="17" spans="2:8" ht="15.75">
      <c r="B17" s="13" t="s">
        <v>187</v>
      </c>
      <c r="F17" s="10"/>
      <c r="G17" s="36" t="s">
        <v>186</v>
      </c>
      <c r="H17" s="37"/>
    </row>
    <row r="18" spans="6:8" ht="15">
      <c r="F18" s="11" t="s">
        <v>6</v>
      </c>
      <c r="G18" s="12"/>
      <c r="H18" s="12"/>
    </row>
  </sheetData>
  <sheetProtection/>
  <mergeCells count="10">
    <mergeCell ref="K3:K4"/>
    <mergeCell ref="A2:K2"/>
    <mergeCell ref="C3:E3"/>
    <mergeCell ref="A1:K1"/>
    <mergeCell ref="G17:H17"/>
    <mergeCell ref="G15:H15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2022-10-18T10:15:15Z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