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6440" activeTab="0"/>
  </bookViews>
  <sheets>
    <sheet name="Клінічна лікарня&quot;ПСИХІАТРІЯ&quot;" sheetId="1" r:id="rId1"/>
    <sheet name="КМПЛ №2" sheetId="2" r:id="rId2"/>
    <sheet name="КНП &quot;ФТИЗІАТРІЯ&quot;" sheetId="3" r:id="rId3"/>
    <sheet name="КМДТЛ" sheetId="4" r:id="rId4"/>
    <sheet name="КНП &quot;ДЕРМАТОВЕНЕРОЛОГІЯ&quot;" sheetId="5" r:id="rId5"/>
    <sheet name="Ендокринологічний центр" sheetId="6" r:id="rId6"/>
    <sheet name="КМЦРПМ" sheetId="7" r:id="rId7"/>
    <sheet name="Онкологічний центр" sheetId="8" r:id="rId8"/>
    <sheet name="КМКЛ №17" sheetId="9" r:id="rId9"/>
    <sheet name="СОЦІОТЕРАПІЯ" sheetId="10" r:id="rId10"/>
    <sheet name="КМДКІЛ" sheetId="11" r:id="rId11"/>
    <sheet name="КНП &quot;КМЦРЗН&quot;" sheetId="12" r:id="rId12"/>
    <sheet name="КНП &quot;КМКГВВ&quot;" sheetId="13" r:id="rId13"/>
    <sheet name="КНП «КЦТКМ»" sheetId="14" r:id="rId14"/>
    <sheet name="КНП &quot;КМЦДН&quot;" sheetId="15" r:id="rId15"/>
    <sheet name="Академія здоров'я людини" sheetId="16" r:id="rId16"/>
    <sheet name="КМЦ нефрології та діалізу" sheetId="17" r:id="rId17"/>
    <sheet name="СУВАГ" sheetId="18" r:id="rId18"/>
  </sheets>
  <definedNames>
    <definedName name="_xlnm.Print_Area" localSheetId="15">'Академія здоров''я людини'!$A$1:$K$56</definedName>
    <definedName name="_xlnm.Print_Area" localSheetId="5">'Ендокринологічний центр'!$A$1:$K$56</definedName>
    <definedName name="_xlnm.Print_Area" localSheetId="0">'Клінічна лікарня"ПСИХІАТРІЯ"'!$A$1:$K$32</definedName>
    <definedName name="_xlnm.Print_Area" localSheetId="10">'КМДКІЛ'!$A$1:$K$56</definedName>
    <definedName name="_xlnm.Print_Area" localSheetId="3">'КМДТЛ'!$A$1:$K$18</definedName>
    <definedName name="_xlnm.Print_Area" localSheetId="8">'КМКЛ №17'!$A$1:$K$56</definedName>
    <definedName name="_xlnm.Print_Area" localSheetId="1">'КМПЛ №2'!$A$1:$K$29</definedName>
    <definedName name="_xlnm.Print_Area" localSheetId="16">'КМЦ нефрології та діалізу'!$A$1:$K$56</definedName>
    <definedName name="_xlnm.Print_Area" localSheetId="6">'КМЦРПМ'!$A$1:$K$56</definedName>
    <definedName name="_xlnm.Print_Area" localSheetId="4">'КНП "ДЕРМАТОВЕНЕРОЛОГІЯ"'!$A$1:$K$54</definedName>
    <definedName name="_xlnm.Print_Area" localSheetId="12">'КНП "КМКГВВ"'!$A$1:$K$56</definedName>
    <definedName name="_xlnm.Print_Area" localSheetId="14">'КНП "КМЦДН"'!$A$1:$K$56</definedName>
    <definedName name="_xlnm.Print_Area" localSheetId="11">'КНП "КМЦРЗН"'!$A$1:$K$27</definedName>
    <definedName name="_xlnm.Print_Area" localSheetId="2">'КНП "ФТИЗІАТРІЯ"'!$A$1:$K$25</definedName>
    <definedName name="_xlnm.Print_Area" localSheetId="9">'СОЦІОТЕРАПІЯ'!$A$1:$K$56</definedName>
    <definedName name="_xlnm.Print_Area" localSheetId="17">'СУВАГ'!$A$1:$K$22</definedName>
  </definedNames>
  <calcPr fullCalcOnLoad="1"/>
</workbook>
</file>

<file path=xl/sharedStrings.xml><?xml version="1.0" encoding="utf-8"?>
<sst xmlns="http://schemas.openxmlformats.org/spreadsheetml/2006/main" count="832" uniqueCount="368">
  <si>
    <t>Всього отримано благодійних пожертв, тис. грн</t>
  </si>
  <si>
    <t>Благодійні пожертви, що були отримані закладом охорони здоров'я від фізичних та юридичних осіб</t>
  </si>
  <si>
    <r>
      <t xml:space="preserve">                                                                                                                                            найменування закладу охорони здоров</t>
    </r>
    <r>
      <rPr>
        <sz val="8"/>
        <color indexed="8"/>
        <rFont val="Calibri"/>
        <family val="2"/>
      </rPr>
      <t>′</t>
    </r>
    <r>
      <rPr>
        <sz val="8"/>
        <color indexed="8"/>
        <rFont val="Times New Roman"/>
        <family val="1"/>
      </rPr>
      <t>я</t>
    </r>
  </si>
  <si>
    <t>№ пп</t>
  </si>
  <si>
    <t>Керівник установи</t>
  </si>
  <si>
    <t>Головний бухгалтер</t>
  </si>
  <si>
    <t>(підпис)           (ініціали і прізвище) </t>
  </si>
  <si>
    <t>Найменування юридичної особи (або позначення фізичної особи)</t>
  </si>
  <si>
    <t>Напрямки використання у грошовій формі (стаття витрат)</t>
  </si>
  <si>
    <t>ВСЬОГО по закладу</t>
  </si>
  <si>
    <t>продукти харчування</t>
  </si>
  <si>
    <t>медикаменти</t>
  </si>
  <si>
    <t>Фізична особа</t>
  </si>
  <si>
    <t xml:space="preserve">господарські товари </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</si>
  <si>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</si>
  <si>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</si>
  <si>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Використання закладом охорони здоров'я благодійних пожертв, отриманих у грошовій (товари і послуг) формі</t>
  </si>
  <si>
    <r>
      <t>В грошовій форм,</t>
    </r>
    <r>
      <rPr>
        <b/>
        <sz val="10"/>
        <color indexed="8"/>
        <rFont val="Times New Roman"/>
        <family val="1"/>
      </rPr>
      <t xml:space="preserve"> тис. грн</t>
    </r>
  </si>
  <si>
    <r>
      <t xml:space="preserve">В  натуральній формі (товари і послуги),   </t>
    </r>
    <r>
      <rPr>
        <b/>
        <sz val="10"/>
        <color indexed="8"/>
        <rFont val="Times New Roman"/>
        <family val="1"/>
      </rPr>
      <t xml:space="preserve"> тис. грн</t>
    </r>
  </si>
  <si>
    <r>
      <t xml:space="preserve">Сума,        </t>
    </r>
    <r>
      <rPr>
        <b/>
        <sz val="10"/>
        <color indexed="8"/>
        <rFont val="Times New Roman"/>
        <family val="1"/>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</si>
  <si>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rPr>
      <t>тис. грн</t>
    </r>
  </si>
  <si>
    <t xml:space="preserve">ІНФОРМАЦІЯ                                                                                                                                                                                                                                                                                                                                                                                                                    про надходження і використання благодійних пожертв від фізичних та юридичних осіб                                                                                                                                                     КНП "Клінічна лікарня"ПСИХІАТРІЯ"" виконавчого органу КМР(КМДА) за ІV квартал 2022 року </t>
  </si>
  <si>
    <t>Головатенко А.Б.</t>
  </si>
  <si>
    <t>Біляєва О.О.</t>
  </si>
  <si>
    <t>Ворошилов І.В.</t>
  </si>
  <si>
    <t>Товкес А.П.</t>
  </si>
  <si>
    <t>Вдовиченко Т.І.</t>
  </si>
  <si>
    <t>Пахомов С.І.</t>
  </si>
  <si>
    <t>Кузьменко С.В.</t>
  </si>
  <si>
    <t>Іваненко М.Ф.</t>
  </si>
  <si>
    <t>Тимошенко Р.М.</t>
  </si>
  <si>
    <t>Послуги банку</t>
  </si>
  <si>
    <t>Електротовари</t>
  </si>
  <si>
    <t>Орг.техніка</t>
  </si>
  <si>
    <t>Програмне забезпечення</t>
  </si>
  <si>
    <t>Послуги бюро перекладів</t>
  </si>
  <si>
    <t xml:space="preserve">Судовий збір </t>
  </si>
  <si>
    <t>Експертний висновок на списання обладнання</t>
  </si>
  <si>
    <t>Медичні вироби</t>
  </si>
  <si>
    <t>Технічне обслуговування вогнегасників</t>
  </si>
  <si>
    <t>Ліцензія на право зберігання пального</t>
  </si>
  <si>
    <t>Директор КНП "Клінічна лікарня"ПСИХІАТРІЯ"</t>
  </si>
  <si>
    <t>Мішиєв В.Д.</t>
  </si>
  <si>
    <t>Трубецька Т.М.</t>
  </si>
  <si>
    <t>Бюро Всесвітньої організації охорони здоров’я</t>
  </si>
  <si>
    <t>Виконавець : Ірина КОСТЕНКО +380662865386</t>
  </si>
  <si>
    <t>Інші вироби медичного призначення</t>
  </si>
  <si>
    <t>Фізична особа Птух Н.П.</t>
  </si>
  <si>
    <t>Реактиви</t>
  </si>
  <si>
    <t>БО "100 ВІДСОТКІВ ЖИТТЯ, КИЇВСЬКИЙ РЕГІОН"</t>
  </si>
  <si>
    <t>медичні препарати</t>
  </si>
  <si>
    <t>ТОВ "ГЛЕЙДФАРМ ЛТД"</t>
  </si>
  <si>
    <t xml:space="preserve">БО "Благодійний фонд "Карітас-Київ" </t>
  </si>
  <si>
    <r>
      <t xml:space="preserve">                                                                                                                                                         найменування закладу охорони здоров</t>
    </r>
    <r>
      <rPr>
        <sz val="8"/>
        <color indexed="8"/>
        <rFont val="Calibri"/>
        <family val="2"/>
      </rPr>
      <t>′</t>
    </r>
    <r>
      <rPr>
        <sz val="8"/>
        <color indexed="8"/>
        <rFont val="Times New Roman"/>
        <family val="1"/>
      </rPr>
      <t>я</t>
    </r>
  </si>
  <si>
    <r>
      <t xml:space="preserve">ІНФОРМАЦІЯ                                                                                                                                                                                                                                                                                                                                                                                                                    про надходження і використання благодійних пожертв від фізичних та юридичних осіб                                                                                                                                                   </t>
    </r>
    <r>
      <rPr>
        <b/>
        <u val="single"/>
        <sz val="14"/>
        <color indexed="8"/>
        <rFont val="Times New Roman"/>
        <family val="1"/>
      </rPr>
      <t xml:space="preserve"> КНП " Киїська міська психоневрологічна лікарня №2"</t>
    </r>
    <r>
      <rPr>
        <b/>
        <sz val="14"/>
        <color indexed="8"/>
        <rFont val="Times New Roman"/>
        <family val="1"/>
      </rPr>
      <t xml:space="preserve"> за IV</t>
    </r>
    <r>
      <rPr>
        <b/>
        <u val="single"/>
        <sz val="14"/>
        <color indexed="8"/>
        <rFont val="Times New Roman"/>
        <family val="1"/>
      </rPr>
      <t xml:space="preserve"> квартал 2022 року</t>
    </r>
    <r>
      <rPr>
        <b/>
        <sz val="14"/>
        <color indexed="8"/>
        <rFont val="Times New Roman"/>
        <family val="1"/>
      </rPr>
      <t xml:space="preserve"> </t>
    </r>
  </si>
  <si>
    <t>Євгенія АРЕФ'ЄВА-ВИШНИК</t>
  </si>
  <si>
    <t>Юлія ЗАГУТА</t>
  </si>
  <si>
    <t>памперси та пелюшки</t>
  </si>
  <si>
    <t>засоби для реабілітації</t>
  </si>
  <si>
    <t>БО "100 відсотків життя. Київський регіон"</t>
  </si>
  <si>
    <t>витратні матеріали для лабораторії</t>
  </si>
  <si>
    <t>КНП КОР "Київський міський фтизіопульмонологічний центр"</t>
  </si>
  <si>
    <t>Цифровий портативний рентгенографічний апарат FDR XAIR (XD2000) із комплектувальними виробами</t>
  </si>
  <si>
    <t>ТОВ «АЙРІСМЕД»</t>
  </si>
  <si>
    <t>вироби медичного призначення</t>
  </si>
  <si>
    <t>витратні матеріали для лабораторії та тести на наркотики</t>
  </si>
  <si>
    <t>засоби індивідуального захисту</t>
  </si>
  <si>
    <t>дез. засоби</t>
  </si>
  <si>
    <t>Міжнародний благодійний фонд "Альянс громадського здоров'я"</t>
  </si>
  <si>
    <t>наркотики</t>
  </si>
  <si>
    <t>КНП Київська міська клінічна лікарня №5</t>
  </si>
  <si>
    <t>Powerbank 30000 mAH</t>
  </si>
  <si>
    <t>Благодійна організація "ТБ ЛЮДИ УКРАЇНИ"</t>
  </si>
  <si>
    <t>Система перевірки придатності респіраторів негативного тиску</t>
  </si>
  <si>
    <t>Європейське регіональне бюро ВООЗ</t>
  </si>
  <si>
    <t>Non-invasive ventilator BiPAP</t>
  </si>
  <si>
    <t>Державна установа "Центр громадського здоров'я МОЗ України"</t>
  </si>
  <si>
    <t>Сума,          тис. грн</t>
  </si>
  <si>
    <t>Залишок невикористаних грошових коштів, товарів та послуг на кінець звітного періоду,            тис. грн</t>
  </si>
  <si>
    <t>ІНФОРМАЦІЯ                                                                                                                                                                                                                                                                                                                                                                                                                    про надходження і використання благодійних пожертв від фізичних та юридичних осіб                                                                                                                                                     до КНП "ФТИЗІАТРІЯ" за VІ квартал 2022 року</t>
  </si>
  <si>
    <t>Ірина МАСЛО</t>
  </si>
  <si>
    <t>Ірина ОЗЕРЯНСЬКА</t>
  </si>
  <si>
    <t>ТОВ "Фінестра універсал"</t>
  </si>
  <si>
    <t>ТОВ "АЦД 2022"</t>
  </si>
  <si>
    <t>Ништик Олександр Анатолійович</t>
  </si>
  <si>
    <t xml:space="preserve">заробітна плата </t>
  </si>
  <si>
    <t>ТОВ "БІЗ_ЛТД"</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</si>
  <si>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</si>
  <si>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____КНП "Київська міська дитяча туберкульозна лікарня" _за_IV___квартал__2022___року </t>
  </si>
  <si>
    <t>Н.І.Кудько</t>
  </si>
  <si>
    <t>В.В.Корнієнко</t>
  </si>
  <si>
    <t>товари мед.призн.</t>
  </si>
  <si>
    <t xml:space="preserve">Комбінований тест для виявлення ВІЛ 1/2, гепатиту С,гепатиту В,сифілісу </t>
  </si>
  <si>
    <t>БФ "Фундація Антиснід-України"</t>
  </si>
  <si>
    <t>швидкий тест діагностичний для виявл.гепатиту С (RDT)</t>
  </si>
  <si>
    <t>БО "Фундація Антиснід-України"100 відсотків життя"</t>
  </si>
  <si>
    <t>швидкий тест для виявл.антитіл до вірусу імунодефіциту людини ВІЛ (колоїдне золото)</t>
  </si>
  <si>
    <t>рукавички мед.</t>
  </si>
  <si>
    <t>тест для виявлення антитіл до ВІЛ 1/2</t>
  </si>
  <si>
    <t>швидкий тест для виявл.антитіл до вірусу імунодефіциту людини ВІЛ</t>
  </si>
  <si>
    <t>одност.тест для виявл.ВІЛ 1/2</t>
  </si>
  <si>
    <t>презирвативи</t>
  </si>
  <si>
    <t>серветка мед.</t>
  </si>
  <si>
    <t>ланцет</t>
  </si>
  <si>
    <r>
      <t xml:space="preserve">                                                                                                                                                                                      найменування закладу охорони здоров</t>
    </r>
    <r>
      <rPr>
        <sz val="8"/>
        <color indexed="8"/>
        <rFont val="Calibri"/>
        <family val="2"/>
      </rPr>
      <t>′</t>
    </r>
    <r>
      <rPr>
        <sz val="8"/>
        <color indexed="8"/>
        <rFont val="Times New Roman"/>
        <family val="1"/>
      </rPr>
      <t>я</t>
    </r>
  </si>
  <si>
    <r>
      <t>ІНФОРМАЦІЯ                                                                                                                                                                                                                                                                                                                                                                                                                    про надходження і використання благодійних пожертв від фізичних та юридичних осіб                                                                                                                                                     _</t>
    </r>
    <r>
      <rPr>
        <b/>
        <u val="single"/>
        <sz val="14"/>
        <color indexed="8"/>
        <rFont val="Times New Roman"/>
        <family val="1"/>
      </rPr>
      <t>КНП "ДЕРМАТОВЕНЕРОЛОГІЯ"</t>
    </r>
    <r>
      <rPr>
        <b/>
        <sz val="14"/>
        <color indexed="8"/>
        <rFont val="Times New Roman"/>
        <family val="1"/>
      </rPr>
      <t>_за 4_квартал_</t>
    </r>
    <r>
      <rPr>
        <b/>
        <u val="single"/>
        <sz val="14"/>
        <color indexed="8"/>
        <rFont val="Times New Roman"/>
        <family val="1"/>
      </rPr>
      <t>2022</t>
    </r>
    <r>
      <rPr>
        <b/>
        <sz val="14"/>
        <color indexed="8"/>
        <rFont val="Times New Roman"/>
        <family val="1"/>
      </rPr>
      <t xml:space="preserve">_року </t>
    </r>
  </si>
  <si>
    <t>Анжела Сімонова</t>
  </si>
  <si>
    <t>272 03 17</t>
  </si>
  <si>
    <t>виконавець</t>
  </si>
  <si>
    <t>А.СІМОНОВА</t>
  </si>
  <si>
    <t>О.ДЕМИДЮК</t>
  </si>
  <si>
    <t>В.О.Директора</t>
  </si>
  <si>
    <t>послуга</t>
  </si>
  <si>
    <t>ПП Орлова І.О.</t>
  </si>
  <si>
    <t>парафін</t>
  </si>
  <si>
    <t>ФОП Чепак С.Ю.</t>
  </si>
  <si>
    <t>ТОВ "Харвінд"</t>
  </si>
  <si>
    <t>жалюзі</t>
  </si>
  <si>
    <t>ТОВ "Роллотекс"</t>
  </si>
  <si>
    <t>цукор фасований</t>
  </si>
  <si>
    <t>ФОП Пацкан О.В.</t>
  </si>
  <si>
    <t>біполярний кабель</t>
  </si>
  <si>
    <t>ТОВ" Ендоком"</t>
  </si>
  <si>
    <t>В-КПП "Прок"</t>
  </si>
  <si>
    <t>тонометри</t>
  </si>
  <si>
    <t xml:space="preserve">ПП" ТПК" </t>
  </si>
  <si>
    <t>бланки</t>
  </si>
  <si>
    <t>ПП "Поліум"</t>
  </si>
  <si>
    <t>ФОП Кудла</t>
  </si>
  <si>
    <t>суборенда</t>
  </si>
  <si>
    <t>ТОВ " Діалог діагностик"</t>
  </si>
  <si>
    <t>ТОВ " Папірус"</t>
  </si>
  <si>
    <t>водонагрівач</t>
  </si>
  <si>
    <t>ФОП Кустрич Л.В.</t>
  </si>
  <si>
    <t xml:space="preserve">ІНФОРМАЦІЯ                                                                                                                                                                                                                                                                                                                                                                                                                    про надходження і використання благодійних пожертв від фізичних та юридичних осіб                                                                                                                                                     КНП " Київський міський клінічний ендокринологічний центр"за 4 квартал   2022 року </t>
  </si>
  <si>
    <t>Іванець Л.В.</t>
  </si>
  <si>
    <t>Шалько М.Н.</t>
  </si>
  <si>
    <t>В.о.директра</t>
  </si>
  <si>
    <t>ЮНІСЕФ</t>
  </si>
  <si>
    <t>медобладнання</t>
  </si>
  <si>
    <t>Благодійний фонд "СУПЕРГЕРОЇ"</t>
  </si>
  <si>
    <t>ТОВ "ВЕНТА ЛТД"</t>
  </si>
  <si>
    <t>ємність 1000л</t>
  </si>
  <si>
    <t>ТОВ "ЕПІЦЕНТР"</t>
  </si>
  <si>
    <t>Благодійний фонд здоровя жінки та планування сімї</t>
  </si>
  <si>
    <t>ТОВ"ГЛЕДФАРМ"</t>
  </si>
  <si>
    <t>"БФ милосердя та здоровя"</t>
  </si>
  <si>
    <t>медичне обладнання,вироби медичного застосуванн</t>
  </si>
  <si>
    <t>Благодійний фонд"ДОПОМАГАЄМО РАЗОМ"</t>
  </si>
  <si>
    <t>ФО Чорній Б.</t>
  </si>
  <si>
    <t>дизельне пальне,лампа інфра-червона</t>
  </si>
  <si>
    <t>Благодійний фонд "РАЗОМ ЗА МАЙБУТНЄ"</t>
  </si>
  <si>
    <t>медична апаратура</t>
  </si>
  <si>
    <t>Сільськогосподарське ТОВ Агрофірма "СВТАНОК</t>
  </si>
  <si>
    <t>вироби медпризначення</t>
  </si>
  <si>
    <t>ПП"МЕДІТА"</t>
  </si>
  <si>
    <t>ПП "МЕДІТА"</t>
  </si>
  <si>
    <t>дизельне паливо</t>
  </si>
  <si>
    <t>ТОВ "ВОГ ресурс"</t>
  </si>
  <si>
    <t>благодійний фонд"Код життя"</t>
  </si>
  <si>
    <t>постільна білизна</t>
  </si>
  <si>
    <t>ФО Мотько Ю.С.</t>
  </si>
  <si>
    <t>матраци</t>
  </si>
  <si>
    <t>Благодійний фонд"Разом за майбутнє"</t>
  </si>
  <si>
    <t>машина пральна</t>
  </si>
  <si>
    <t>ТОВ "Червоний хрест України в м.Києві"</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</si>
  <si>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</si>
  <si>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КНП "КМЦРПМ" за 4 квартал 2022року </t>
  </si>
  <si>
    <t>Мамонова Т.Й.</t>
  </si>
  <si>
    <t xml:space="preserve">                                                                                                                                                                                       (підпис)           (ініціали і прізвище) </t>
  </si>
  <si>
    <t>Клюсов О.М.</t>
  </si>
  <si>
    <t>матрац, подушки</t>
  </si>
  <si>
    <t>АТ Каргілл</t>
  </si>
  <si>
    <t>ліжка лікарняні</t>
  </si>
  <si>
    <t>БО  "БФ "СВОЇ"</t>
  </si>
  <si>
    <t>Автомат питн.води, фільтри</t>
  </si>
  <si>
    <t xml:space="preserve">ТОВ Аквафор Вест </t>
  </si>
  <si>
    <t xml:space="preserve">вч інструмент, затискач </t>
  </si>
  <si>
    <t xml:space="preserve">Педіатри проти раку </t>
  </si>
  <si>
    <t>БФ Пацієнти України</t>
  </si>
  <si>
    <t>Інститут екстренної медицини</t>
  </si>
  <si>
    <t>БФ Фармація</t>
  </si>
  <si>
    <t>ГО Ініціатива Е+</t>
  </si>
  <si>
    <t xml:space="preserve">Нац.інститут раку </t>
  </si>
  <si>
    <t>Фізичні особи</t>
  </si>
  <si>
    <t>ОКНП Буковинський онкоцентр</t>
  </si>
  <si>
    <t>БО БФ Врятуймо Україну зараз</t>
  </si>
  <si>
    <t>БО БФ ДИХАЙ</t>
  </si>
  <si>
    <t>БФ Сучасне село та місто</t>
  </si>
  <si>
    <t>БО БФ Фром Хард</t>
  </si>
  <si>
    <t>БАЗА Спец мед постачання</t>
  </si>
  <si>
    <t>БФ Я НЕ ОДИН</t>
  </si>
  <si>
    <t>КНП №2</t>
  </si>
  <si>
    <t>ТОВ БАДМ</t>
  </si>
  <si>
    <t>Компанія Новартис Фарма</t>
  </si>
  <si>
    <t>Дез.засоби</t>
  </si>
  <si>
    <t>ТОВ Праймдез</t>
  </si>
  <si>
    <t xml:space="preserve"> </t>
  </si>
  <si>
    <t>СП Оптіма Фарм ЛТД</t>
  </si>
  <si>
    <t>ел.хір апарат</t>
  </si>
  <si>
    <t>БФ МФ Медичних іновацій</t>
  </si>
  <si>
    <t>суш машина ВЕКО</t>
  </si>
  <si>
    <t>Педіатри прот раку</t>
  </si>
  <si>
    <t>інфузійний насос</t>
  </si>
  <si>
    <t xml:space="preserve">холодильник </t>
  </si>
  <si>
    <t>ТОВ  Комфі трейд</t>
  </si>
  <si>
    <t>апарат швл</t>
  </si>
  <si>
    <t>БФ Світ Білий</t>
  </si>
  <si>
    <t xml:space="preserve">БФ Янголи життя </t>
  </si>
  <si>
    <t>БФ Краб</t>
  </si>
  <si>
    <t>БФ Глобаль 2000 Дітям Украіни</t>
  </si>
  <si>
    <t>БФ Таблеточки</t>
  </si>
  <si>
    <t>ТОВ Допомога  дітям Украіни</t>
  </si>
  <si>
    <r>
      <t xml:space="preserve">                                                                                              </t>
    </r>
    <r>
      <rPr>
        <sz val="8"/>
        <color indexed="8"/>
        <rFont val="Times New Roman"/>
        <family val="1"/>
      </rPr>
      <t xml:space="preserve">            найменування закладу охорони здоров′я</t>
    </r>
  </si>
  <si>
    <t xml:space="preserve">ІНФОРМАЦІЯ                                                                                                                                                                                                                                                                                                                                                                                                                    про надходження і використання благодійних пожертв від фізичних та юридичних осіб                                                                                                                                                   КНП  "Київський міський клінічний онкологічний центр" за 4 квартал 2022 року </t>
  </si>
  <si>
    <t>Е.Урденко</t>
  </si>
  <si>
    <t>Т.Барановська</t>
  </si>
  <si>
    <t>КНП КМКЛ №10</t>
  </si>
  <si>
    <t>ТОВ "БАДМ</t>
  </si>
  <si>
    <t>Аптека №4</t>
  </si>
  <si>
    <t>КНП Олександр. л-ня</t>
  </si>
  <si>
    <t>КНП КМКЛ №5</t>
  </si>
  <si>
    <t>кров</t>
  </si>
  <si>
    <t>КМЦК</t>
  </si>
  <si>
    <t>ГО Ініциатива Е+</t>
  </si>
  <si>
    <t>БО БФ "Заради тебе"</t>
  </si>
  <si>
    <t>БО БФ "Допомога без меж"</t>
  </si>
  <si>
    <t>мед.обл</t>
  </si>
  <si>
    <t>ТОВ Вінімол</t>
  </si>
  <si>
    <t>Укр КК Америки штату Джорджія</t>
  </si>
  <si>
    <t>БО "Освітні ресурси і техн.Тренінг"</t>
  </si>
  <si>
    <t>БФ "Ветерани за сильну Укр</t>
  </si>
  <si>
    <t>ТОВ Здраво</t>
  </si>
  <si>
    <t>ТОВ ДТЕК Сервіс</t>
  </si>
  <si>
    <t>ТОВ Харвінд</t>
  </si>
  <si>
    <t>Посольство Укр.у Королівстві Швеція</t>
  </si>
  <si>
    <t>госп.тов</t>
  </si>
  <si>
    <t>ТОВ Медінтекс</t>
  </si>
  <si>
    <t>Волин.Обл ВА</t>
  </si>
  <si>
    <t>ТОВ "Катронік"</t>
  </si>
  <si>
    <t>ТОВ "Оптіматрейдінг"</t>
  </si>
  <si>
    <t>БФ"Родини Жебрівських"</t>
  </si>
  <si>
    <t>База мед.пост.м.Києва</t>
  </si>
  <si>
    <t>пост.ком-ти</t>
  </si>
  <si>
    <t>БО Укр.осв.платф</t>
  </si>
  <si>
    <t>мед обл,мед-ти, прод-ти</t>
  </si>
  <si>
    <t>УФПБ</t>
  </si>
  <si>
    <t>БО "Меед Глобал"</t>
  </si>
  <si>
    <t>послуги</t>
  </si>
  <si>
    <t>ГО Ради людей</t>
  </si>
  <si>
    <t>КП Фармація</t>
  </si>
  <si>
    <t>ГО "Асоціація анесезіол.УКР</t>
  </si>
  <si>
    <t>БО МБФ "Кожен може"</t>
  </si>
  <si>
    <t>КНП КДЦ</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</si>
  <si>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</si>
  <si>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_КНП "Київська міська клінічна лікарня №17"__за_ІУ_квартал_2022_року </t>
  </si>
  <si>
    <t>І.Білоус</t>
  </si>
  <si>
    <t>В.Ярий</t>
  </si>
  <si>
    <t>Штрафні санкції</t>
  </si>
  <si>
    <t>Ремонт обладнання</t>
  </si>
  <si>
    <t>госп.товари</t>
  </si>
  <si>
    <t xml:space="preserve">Медикаменти </t>
  </si>
  <si>
    <t>Укрмедпостач ДП МОЗ України</t>
  </si>
  <si>
    <t>вироби мед.признач</t>
  </si>
  <si>
    <t>База спеціального медичного постачання м.Києва</t>
  </si>
  <si>
    <t>БФ"Фундація Антиснід-Україна"</t>
  </si>
  <si>
    <t>мед.обладнання, матраци</t>
  </si>
  <si>
    <t>лабораторне обладнання</t>
  </si>
  <si>
    <t>ТОВ "Профілактичний центр"</t>
  </si>
  <si>
    <t>меблі</t>
  </si>
  <si>
    <t>Медикаменти та вироби медичного призначення</t>
  </si>
  <si>
    <t xml:space="preserve">МВУ Хаб12 </t>
  </si>
  <si>
    <t>Мальтесер Хільфдінст</t>
  </si>
  <si>
    <t>КНП"КМДКІЛ"</t>
  </si>
  <si>
    <t>КНП ХОР Обласний наркологічний диспансер</t>
  </si>
  <si>
    <t>КМКЛ №18</t>
  </si>
  <si>
    <t>КМКЛ 17</t>
  </si>
  <si>
    <t>Волонтер</t>
  </si>
  <si>
    <t>БО"СНІД Фонд Схід Захід"</t>
  </si>
  <si>
    <t>МБФ "Альянс громадського здоров`я"</t>
  </si>
  <si>
    <t xml:space="preserve">ІНФОРМАЦІЯ                                                                                                                                                                                                                                                                                                                                                                                                                    про надходження і використання благодійних пожертв від фізичних та юридичних осіб                                                                                                                                                      КНПКМНКЛ "СОЦІОТЕРАПІЯ"  за 4 квартал 2022 року </t>
  </si>
  <si>
    <t>Альона ЩАБЕЛЬСЬКА</t>
  </si>
  <si>
    <t>Вікторія КАЛАНТИР</t>
  </si>
  <si>
    <t>електротовари</t>
  </si>
  <si>
    <t>дизпаливо</t>
  </si>
  <si>
    <t>ТОВ "Інженерно-будівельна фірма "Елітмайстер"</t>
  </si>
  <si>
    <t>доставка</t>
  </si>
  <si>
    <t>дезінсекція</t>
  </si>
  <si>
    <t>будівельні товари</t>
  </si>
  <si>
    <r>
      <t xml:space="preserve">ІНФОРМАЦІЯ                                                                                                                                                                                                                                                                                                                                                                                                                    про надходження і використання благодійних пожертв від фізичних та юридичних осіб                                                                                                                                                  </t>
    </r>
    <r>
      <rPr>
        <b/>
        <u val="single"/>
        <sz val="14"/>
        <color indexed="8"/>
        <rFont val="Times New Roman"/>
        <family val="1"/>
      </rPr>
      <t xml:space="preserve">   КНП КМДКІЛ ВОКМР КМДА за ІV квартал 2022 року </t>
    </r>
  </si>
  <si>
    <t>Виконавець (тел.)  -519-64-95</t>
  </si>
  <si>
    <t xml:space="preserve">             Ніна БЕРЕНОК</t>
  </si>
  <si>
    <t>В.о. головного бухгалтера</t>
  </si>
  <si>
    <t>Олександр ТОВСТОХАТЬКО</t>
  </si>
  <si>
    <t>Директор</t>
  </si>
  <si>
    <t>Придбання обладнання і предметів довгострокового користування</t>
  </si>
  <si>
    <t>ДУ "Центр громадського здоров'я МОЗ України"</t>
  </si>
  <si>
    <t>Предмети, матеріали та обладнання</t>
  </si>
  <si>
    <t xml:space="preserve">Отримано від благодійників </t>
  </si>
  <si>
    <t>Медикаменти та перев'язувальні матеріали</t>
  </si>
  <si>
    <t>Благодійна організація "Благодійний фонд  Альянс Юей"</t>
  </si>
  <si>
    <t>Благодійний фонд "Благодійне об'єднання нації"</t>
  </si>
  <si>
    <t xml:space="preserve">Волонтери Деснянського району міста Києва </t>
  </si>
  <si>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центр радіаційного захисту населення міста Києва від наслідків Чорнобильської катастрофи" Виконавчого органу Київської міської ради (Київська міська державна адміністрація) за IV квартал 2022 року </t>
  </si>
  <si>
    <t>Олена ПОНОМАРЬОВА</t>
  </si>
  <si>
    <t>Борис БОРИСОВ</t>
  </si>
  <si>
    <t>Тренажер універсальний (стіл реабілітаційний)</t>
  </si>
  <si>
    <t>Термостат сухоповітряний</t>
  </si>
  <si>
    <t>Медикаменти</t>
  </si>
  <si>
    <t>БФ "Ізраїльська медична місія"</t>
  </si>
  <si>
    <t>Куб для палива для генератора</t>
  </si>
  <si>
    <t>Електричні інструменти</t>
  </si>
  <si>
    <t>Лампи LED</t>
  </si>
  <si>
    <t xml:space="preserve">Візок </t>
  </si>
  <si>
    <t>Прасувальна дошка для кабінету ерготеарії</t>
  </si>
  <si>
    <t>Меблі (кухня для кабінету ерготерапії)</t>
  </si>
  <si>
    <t>Протипролежневі матраци</t>
  </si>
  <si>
    <t>Компютрне обладнання</t>
  </si>
  <si>
    <t>Інвентар для фітнесу</t>
  </si>
  <si>
    <t>Медичне обладнання та вироби медичного призначення</t>
  </si>
  <si>
    <t>Фізична особа - Вишняк Олег Володимирович</t>
  </si>
  <si>
    <t xml:space="preserve">ІНФОРМАЦІЯ                                                                                                                                                                                                                                                                                                                                                                                                                    про надходження і використання благодійних пожертв від фізичних та юридичних осіб                                                                                                                                                      КНП "Київський міський клінічний госпіталь ветеранів війни" за IV квартал 2022 року </t>
  </si>
  <si>
    <t>Ольга РИГАЛЮК</t>
  </si>
  <si>
    <t>Світлана ЦІВА</t>
  </si>
  <si>
    <t>В.о.директора</t>
  </si>
  <si>
    <t>КП "Фармація"</t>
  </si>
  <si>
    <t>КНП "Клінічна лікарня "Психіатрія"</t>
  </si>
  <si>
    <t>основні засоби</t>
  </si>
  <si>
    <t>ТОВ "БІОФАРМА ПЛАЗМА"</t>
  </si>
  <si>
    <t xml:space="preserve">ІНФОРМАЦІЯ                                                                                                                                                                                                                                                                                                                                                                                                                    про надходження і використання благодійних пожертв від фізичних та юридичних осіб                                                                                                                                                     КНП "Київський центр трансплантації кісткового мозку" за  ІV квартал  2022 року </t>
  </si>
  <si>
    <t>Ірина ГОМЕНЮК</t>
  </si>
  <si>
    <t>В. о. головного бухгалтера</t>
  </si>
  <si>
    <t>Ольга ГАЙДАРЕНКО</t>
  </si>
  <si>
    <t>В. о. керівника установи</t>
  </si>
  <si>
    <t>основні засоби (машина пральна)</t>
  </si>
  <si>
    <t>Київська міська організація товариства Червоного хреста України</t>
  </si>
  <si>
    <t>-</t>
  </si>
  <si>
    <t>медичні журнали</t>
  </si>
  <si>
    <t>ТОВ "Глобалмані"</t>
  </si>
  <si>
    <r>
      <t xml:space="preserve">ІНФОРМАЦІЯ                                                                                                                                                                                                                                                                                                                                                                                                                    про надходження і використання благодійних пожертв від фізичних та юридичних осіб                                                                                                                                                     </t>
    </r>
    <r>
      <rPr>
        <b/>
        <u val="single"/>
        <sz val="14"/>
        <color indexed="8"/>
        <rFont val="Times New Roman"/>
        <family val="1"/>
      </rPr>
      <t xml:space="preserve">КНП "Київський міський центр дитячої нейрохірургії" за ІV квартал 2022 року </t>
    </r>
  </si>
  <si>
    <t>тел. 0445631939</t>
  </si>
  <si>
    <t>О.В.Затуливітер</t>
  </si>
  <si>
    <t>І.К.Сова</t>
  </si>
  <si>
    <t>Заступник директора з економічних питань</t>
  </si>
  <si>
    <t>інші послуги</t>
  </si>
  <si>
    <t>харчування</t>
  </si>
  <si>
    <t>господарські товари</t>
  </si>
  <si>
    <t xml:space="preserve">ІНФОРМАЦІЯ                                                                                                                                                                                                                                                                                                                                                                                                                    про надходження і використання благодійних пожертв від фізичних та юридичних осіб                                                                                                                                                     КНП "Академія здоров'я людини" за IV квартал 2022 року </t>
  </si>
  <si>
    <t>Ю.І.Рура</t>
  </si>
  <si>
    <t>Е.К.Красюк</t>
  </si>
  <si>
    <t>ТОВ "Бюро фармації та медицини"</t>
  </si>
  <si>
    <t>БО "Благолійний фонд "Трайдент Трайбз"</t>
  </si>
  <si>
    <t>перев'язувальні маткеріали</t>
  </si>
  <si>
    <t>ТОВ "Дельта Медікел"</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</si>
  <si>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</si>
  <si>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по КНП "КМЦ нефрології та діалізу" за ІV квартал 2022 року </t>
  </si>
  <si>
    <t>Косик А.В.</t>
  </si>
  <si>
    <t>Савчук Л.А.</t>
  </si>
  <si>
    <t>заправка картріджів</t>
  </si>
  <si>
    <t>технічне обслуговування електричних котлів</t>
  </si>
  <si>
    <t>технічне обслуговування вогнегасників</t>
  </si>
  <si>
    <t xml:space="preserve"> санітарно-епідеміатричне обстеження</t>
  </si>
  <si>
    <t>послуги охорони</t>
  </si>
  <si>
    <t>послуги зв'язку</t>
  </si>
  <si>
    <t>страхування</t>
  </si>
  <si>
    <t>програмне забезпечення</t>
  </si>
  <si>
    <r>
      <t xml:space="preserve">                                                                                                                                                    найменування закладу охорони здоров</t>
    </r>
    <r>
      <rPr>
        <sz val="8"/>
        <color indexed="8"/>
        <rFont val="Calibri"/>
        <family val="2"/>
      </rPr>
      <t>′</t>
    </r>
    <r>
      <rPr>
        <sz val="8"/>
        <color indexed="8"/>
        <rFont val="Times New Roman"/>
        <family val="1"/>
      </rPr>
      <t xml:space="preserve">я </t>
    </r>
  </si>
  <si>
    <t>ІНФОРМАЦІЯ                                                                                                                                                                                                                                                                                                                                                                                                                    про надходження і використання благодійних пожертв від фізичних та юридичних осіб                                                                                                                                                     Міський медичний центр проблем слуху та мовлення "СУВАГ" за 2022 рік</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</si>
</sst>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00"/>
    <numFmt numFmtId="197" formatCode="#,##0.000"/>
    <numFmt numFmtId="198" formatCode="0.0"/>
    <numFmt numFmtId="199" formatCode="#,##0.0000"/>
    <numFmt numFmtId="200" formatCode="#,##0.00000"/>
    <numFmt numFmtId="201" formatCode="#,##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0000"/>
    <numFmt numFmtId="207" formatCode="0.00000"/>
  </numFmts>
  <fonts count="63">
    <font>
      <sz val="11"/>
      <color theme="1"/>
      <name val="Calibri"/>
      <family val="2"/>
    </font>
    <font>
      <sz val="11"/>
      <color indexed="8"/>
      <name val="Calibri"/>
      <family val="2"/>
    </font>
    <font>
      <sz val="8"/>
      <color indexed="8"/>
      <name val="Times New Roman"/>
      <family val="1"/>
    </font>
    <font>
      <sz val="10"/>
      <name val="Times New Roman"/>
      <family val="1"/>
    </font>
    <font>
      <sz val="8"/>
      <color indexed="8"/>
      <name val="Calibri"/>
      <family val="2"/>
    </font>
    <font>
      <sz val="8"/>
      <name val="Calibri"/>
      <family val="2"/>
    </font>
    <font>
      <sz val="12"/>
      <color indexed="8"/>
      <name val="Times New Roman"/>
      <family val="1"/>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0"/>
      <name val="Arial"/>
      <family val="2"/>
    </font>
    <font>
      <sz val="12"/>
      <name val="Times New Roman"/>
      <family val="1"/>
    </font>
    <font>
      <i/>
      <sz val="9"/>
      <name val="Times New Roman"/>
      <family val="1"/>
    </font>
    <font>
      <b/>
      <i/>
      <sz val="11"/>
      <color indexed="8"/>
      <name val="Times New Roman"/>
      <family val="1"/>
    </font>
    <font>
      <b/>
      <sz val="14"/>
      <color indexed="8"/>
      <name val="Times New Roman"/>
      <family val="1"/>
    </font>
    <font>
      <sz val="14"/>
      <color indexed="8"/>
      <name val="Times New Roman"/>
      <family val="1"/>
    </font>
    <font>
      <b/>
      <sz val="12"/>
      <color indexed="8"/>
      <name val="Calibri"/>
      <family val="2"/>
    </font>
    <font>
      <b/>
      <u val="single"/>
      <sz val="14"/>
      <color indexed="8"/>
      <name val="Times New Roman"/>
      <family val="1"/>
    </font>
    <font>
      <u val="single"/>
      <sz val="12"/>
      <name val="Times New Roman"/>
      <family val="1"/>
    </font>
    <font>
      <i/>
      <sz val="10"/>
      <name val="Times New Roman"/>
      <family val="1"/>
    </font>
    <font>
      <b/>
      <i/>
      <sz val="10"/>
      <color indexed="8"/>
      <name val="Times New Roman"/>
      <family val="1"/>
    </font>
    <font>
      <sz val="9"/>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8"/>
      <color theme="1"/>
      <name val="Times New Roman"/>
      <family val="1"/>
    </font>
    <font>
      <sz val="7"/>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1" fillId="0" borderId="0">
      <alignment/>
      <protection/>
    </xf>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56" fillId="31" borderId="0" applyNumberFormat="0" applyBorder="0" applyAlignment="0" applyProtection="0"/>
  </cellStyleXfs>
  <cellXfs count="190">
    <xf numFmtId="0" fontId="0" fillId="0" borderId="0" xfId="0" applyFont="1" applyAlignment="1">
      <alignment/>
    </xf>
    <xf numFmtId="0" fontId="2" fillId="0" borderId="0" xfId="0" applyFont="1" applyAlignment="1">
      <alignment/>
    </xf>
    <xf numFmtId="0" fontId="6" fillId="0" borderId="10" xfId="0" applyFont="1" applyBorder="1" applyAlignment="1">
      <alignment/>
    </xf>
    <xf numFmtId="4" fontId="6" fillId="0" borderId="10" xfId="0" applyNumberFormat="1" applyFont="1" applyBorder="1" applyAlignment="1">
      <alignment horizontal="center"/>
    </xf>
    <xf numFmtId="0" fontId="7" fillId="0" borderId="10" xfId="0" applyFont="1" applyBorder="1" applyAlignment="1">
      <alignment/>
    </xf>
    <xf numFmtId="4" fontId="7" fillId="0" borderId="10" xfId="0" applyNumberFormat="1" applyFont="1"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4" fontId="10" fillId="0" borderId="10" xfId="0" applyNumberFormat="1" applyFont="1" applyBorder="1" applyAlignment="1">
      <alignment horizontal="center"/>
    </xf>
    <xf numFmtId="0" fontId="3" fillId="0" borderId="11" xfId="52" applyFont="1" applyBorder="1" applyAlignment="1">
      <alignment horizontal="center"/>
      <protection/>
    </xf>
    <xf numFmtId="0" fontId="13" fillId="0" borderId="0" xfId="52" applyFont="1" applyAlignment="1">
      <alignment horizontal="centerContinuous" vertical="top"/>
      <protection/>
    </xf>
    <xf numFmtId="0" fontId="13" fillId="0" borderId="0" xfId="52" applyFont="1" applyBorder="1" applyAlignment="1">
      <alignment horizontal="centerContinuous" vertical="top"/>
      <protection/>
    </xf>
    <xf numFmtId="0" fontId="14"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wrapText="1"/>
    </xf>
    <xf numFmtId="0" fontId="7" fillId="0" borderId="10" xfId="0" applyFont="1" applyBorder="1" applyAlignment="1">
      <alignment wrapText="1"/>
    </xf>
    <xf numFmtId="0" fontId="6" fillId="0" borderId="10" xfId="0" applyFont="1" applyFill="1" applyBorder="1" applyAlignment="1">
      <alignment wrapText="1"/>
    </xf>
    <xf numFmtId="0" fontId="10" fillId="4" borderId="10" xfId="0" applyFont="1" applyFill="1" applyBorder="1" applyAlignment="1">
      <alignment/>
    </xf>
    <xf numFmtId="4" fontId="17" fillId="4" borderId="10" xfId="0" applyNumberFormat="1" applyFont="1" applyFill="1" applyBorder="1" applyAlignment="1">
      <alignment horizontal="center"/>
    </xf>
    <xf numFmtId="0" fontId="7" fillId="4" borderId="10" xfId="0" applyFont="1" applyFill="1" applyBorder="1" applyAlignment="1">
      <alignment wrapText="1"/>
    </xf>
    <xf numFmtId="2" fontId="10" fillId="4" borderId="10" xfId="0" applyNumberFormat="1" applyFont="1" applyFill="1" applyBorder="1" applyAlignment="1">
      <alignment horizontal="center"/>
    </xf>
    <xf numFmtId="0" fontId="7" fillId="4" borderId="10" xfId="0" applyFont="1" applyFill="1" applyBorder="1" applyAlignment="1">
      <alignment/>
    </xf>
    <xf numFmtId="4" fontId="10" fillId="4" borderId="10" xfId="0" applyNumberFormat="1" applyFont="1" applyFill="1" applyBorder="1" applyAlignment="1">
      <alignment horizontal="center"/>
    </xf>
    <xf numFmtId="2" fontId="10" fillId="32" borderId="10" xfId="0" applyNumberFormat="1" applyFont="1" applyFill="1" applyBorder="1" applyAlignment="1">
      <alignment horizont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197" fontId="6" fillId="0" borderId="10" xfId="0" applyNumberFormat="1" applyFont="1" applyBorder="1" applyAlignment="1">
      <alignment horizontal="center"/>
    </xf>
    <xf numFmtId="196" fontId="10" fillId="32" borderId="10" xfId="0" applyNumberFormat="1" applyFont="1" applyFill="1" applyBorder="1" applyAlignment="1">
      <alignment horizontal="center"/>
    </xf>
    <xf numFmtId="196" fontId="10" fillId="4" borderId="10" xfId="0" applyNumberFormat="1" applyFont="1" applyFill="1" applyBorder="1" applyAlignment="1">
      <alignment horizontal="center"/>
    </xf>
    <xf numFmtId="197" fontId="17" fillId="4" borderId="10" xfId="0" applyNumberFormat="1" applyFont="1" applyFill="1" applyBorder="1" applyAlignment="1">
      <alignment horizontal="center"/>
    </xf>
    <xf numFmtId="200" fontId="6" fillId="0" borderId="10" xfId="0" applyNumberFormat="1" applyFont="1" applyBorder="1" applyAlignment="1">
      <alignment horizontal="center"/>
    </xf>
    <xf numFmtId="199" fontId="17" fillId="4" borderId="10" xfId="0" applyNumberFormat="1" applyFont="1" applyFill="1" applyBorder="1" applyAlignment="1">
      <alignment horizontal="center"/>
    </xf>
    <xf numFmtId="197" fontId="10" fillId="4" borderId="10" xfId="0" applyNumberFormat="1" applyFont="1" applyFill="1" applyBorder="1" applyAlignment="1">
      <alignment horizontal="center"/>
    </xf>
    <xf numFmtId="0" fontId="0" fillId="0" borderId="10" xfId="0" applyBorder="1" applyAlignment="1">
      <alignment/>
    </xf>
    <xf numFmtId="0" fontId="0" fillId="33" borderId="0" xfId="0" applyFill="1" applyAlignment="1">
      <alignment/>
    </xf>
    <xf numFmtId="0" fontId="0" fillId="0" borderId="0" xfId="0" applyAlignment="1">
      <alignment horizontal="center" vertical="center"/>
    </xf>
    <xf numFmtId="0" fontId="13" fillId="33" borderId="0" xfId="52" applyFont="1" applyFill="1" applyAlignment="1">
      <alignment horizontal="centerContinuous" vertical="top"/>
      <protection/>
    </xf>
    <xf numFmtId="0" fontId="3" fillId="33" borderId="11" xfId="52" applyFont="1" applyFill="1" applyBorder="1" applyAlignment="1">
      <alignment horizontal="center"/>
      <protection/>
    </xf>
    <xf numFmtId="0" fontId="14" fillId="0" borderId="0" xfId="0" applyFont="1" applyAlignment="1">
      <alignment horizontal="center" vertical="center"/>
    </xf>
    <xf numFmtId="4" fontId="10" fillId="33" borderId="10" xfId="0" applyNumberFormat="1" applyFont="1" applyFill="1" applyBorder="1" applyAlignment="1">
      <alignment horizontal="center"/>
    </xf>
    <xf numFmtId="4" fontId="17" fillId="33" borderId="10" xfId="0" applyNumberFormat="1" applyFont="1" applyFill="1" applyBorder="1" applyAlignment="1">
      <alignment horizontal="center"/>
    </xf>
    <xf numFmtId="0" fontId="7" fillId="33" borderId="10" xfId="0" applyFont="1" applyFill="1" applyBorder="1" applyAlignment="1">
      <alignment wrapText="1"/>
    </xf>
    <xf numFmtId="0" fontId="7" fillId="33" borderId="10" xfId="0" applyFont="1" applyFill="1" applyBorder="1" applyAlignment="1">
      <alignment/>
    </xf>
    <xf numFmtId="2" fontId="10" fillId="33" borderId="10" xfId="0" applyNumberFormat="1" applyFont="1" applyFill="1" applyBorder="1" applyAlignment="1">
      <alignment horizontal="center"/>
    </xf>
    <xf numFmtId="0" fontId="10" fillId="33" borderId="10" xfId="0" applyFont="1" applyFill="1" applyBorder="1" applyAlignment="1">
      <alignment horizontal="center" vertical="center"/>
    </xf>
    <xf numFmtId="0" fontId="0" fillId="0" borderId="0" xfId="0" applyAlignment="1">
      <alignment vertical="center"/>
    </xf>
    <xf numFmtId="0" fontId="0" fillId="0" borderId="0" xfId="0" applyFont="1" applyAlignment="1">
      <alignment vertical="center"/>
    </xf>
    <xf numFmtId="206" fontId="0" fillId="0" borderId="0" xfId="0" applyNumberFormat="1" applyFont="1" applyAlignment="1">
      <alignment vertical="center"/>
    </xf>
    <xf numFmtId="0" fontId="13" fillId="0" borderId="0" xfId="52" applyFont="1" applyBorder="1" applyAlignment="1">
      <alignment horizontal="centerContinuous" vertical="center"/>
      <protection/>
    </xf>
    <xf numFmtId="0" fontId="13" fillId="0" borderId="0" xfId="52" applyFont="1" applyAlignment="1">
      <alignment horizontal="centerContinuous" vertical="center"/>
      <protection/>
    </xf>
    <xf numFmtId="4" fontId="0" fillId="0" borderId="0" xfId="0" applyNumberFormat="1" applyFont="1" applyAlignment="1">
      <alignment vertical="center"/>
    </xf>
    <xf numFmtId="0" fontId="3" fillId="0" borderId="11" xfId="52" applyFont="1" applyBorder="1" applyAlignment="1">
      <alignment horizontal="center" vertical="center"/>
      <protection/>
    </xf>
    <xf numFmtId="0" fontId="14" fillId="0" borderId="0" xfId="0" applyFont="1" applyAlignment="1">
      <alignment vertical="center"/>
    </xf>
    <xf numFmtId="4" fontId="0" fillId="0" borderId="0" xfId="0" applyNumberFormat="1" applyAlignment="1">
      <alignment vertical="center"/>
    </xf>
    <xf numFmtId="4" fontId="17" fillId="4" borderId="10" xfId="0" applyNumberFormat="1" applyFont="1" applyFill="1" applyBorder="1" applyAlignment="1">
      <alignment horizontal="center" vertical="center"/>
    </xf>
    <xf numFmtId="0" fontId="7" fillId="4" borderId="10" xfId="0" applyFont="1" applyFill="1" applyBorder="1" applyAlignment="1">
      <alignment vertical="center" wrapText="1"/>
    </xf>
    <xf numFmtId="0" fontId="7" fillId="4" borderId="10" xfId="0" applyFont="1" applyFill="1" applyBorder="1" applyAlignment="1">
      <alignment vertical="center"/>
    </xf>
    <xf numFmtId="0" fontId="7" fillId="4" borderId="10" xfId="0" applyFont="1" applyFill="1" applyBorder="1" applyAlignment="1">
      <alignment horizontal="center" vertical="center" wrapText="1"/>
    </xf>
    <xf numFmtId="0" fontId="10" fillId="4" borderId="10" xfId="0" applyFont="1" applyFill="1" applyBorder="1" applyAlignment="1">
      <alignment vertical="center"/>
    </xf>
    <xf numFmtId="0" fontId="7" fillId="0" borderId="10" xfId="0" applyFont="1" applyBorder="1" applyAlignment="1">
      <alignment vertical="center"/>
    </xf>
    <xf numFmtId="197" fontId="12" fillId="0" borderId="10"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2" fontId="10" fillId="32" borderId="10" xfId="0" applyNumberFormat="1" applyFont="1" applyFill="1" applyBorder="1" applyAlignment="1">
      <alignment horizontal="center" vertical="center"/>
    </xf>
    <xf numFmtId="200" fontId="6"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200" fontId="6" fillId="0" borderId="10" xfId="0" applyNumberFormat="1" applyFont="1" applyBorder="1" applyAlignment="1">
      <alignment horizontal="center" vertical="center" wrapText="1"/>
    </xf>
    <xf numFmtId="200" fontId="12" fillId="0" borderId="10" xfId="0" applyNumberFormat="1" applyFont="1" applyBorder="1" applyAlignment="1">
      <alignment horizontal="center" vertical="center"/>
    </xf>
    <xf numFmtId="4" fontId="12" fillId="0" borderId="10" xfId="0" applyNumberFormat="1" applyFont="1" applyBorder="1" applyAlignment="1">
      <alignment horizontal="center" vertical="center"/>
    </xf>
    <xf numFmtId="0" fontId="12" fillId="0" borderId="10" xfId="0" applyFont="1" applyBorder="1" applyAlignment="1">
      <alignment vertical="center" wrapText="1"/>
    </xf>
    <xf numFmtId="0" fontId="55" fillId="0" borderId="0" xfId="0" applyFont="1" applyAlignment="1">
      <alignment vertical="center"/>
    </xf>
    <xf numFmtId="207" fontId="10" fillId="32"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0" fillId="0" borderId="0" xfId="0" applyFill="1" applyAlignment="1">
      <alignment vertical="center"/>
    </xf>
    <xf numFmtId="4" fontId="6" fillId="0" borderId="10" xfId="0" applyNumberFormat="1" applyFont="1" applyFill="1" applyBorder="1" applyAlignment="1">
      <alignment horizontal="center" vertical="center"/>
    </xf>
    <xf numFmtId="0" fontId="6" fillId="0" borderId="10" xfId="0" applyFont="1" applyFill="1" applyBorder="1" applyAlignment="1">
      <alignment vertical="center"/>
    </xf>
    <xf numFmtId="4" fontId="12"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2" fillId="0" borderId="0" xfId="0" applyFont="1" applyAlignment="1">
      <alignment vertical="center"/>
    </xf>
    <xf numFmtId="4" fontId="0" fillId="0" borderId="0" xfId="0" applyNumberFormat="1" applyAlignment="1">
      <alignment/>
    </xf>
    <xf numFmtId="0" fontId="6" fillId="0" borderId="10" xfId="0" applyFont="1" applyBorder="1" applyAlignment="1">
      <alignment horizontal="center" wrapText="1"/>
    </xf>
    <xf numFmtId="0" fontId="6" fillId="0" borderId="10" xfId="0" applyFont="1" applyBorder="1" applyAlignment="1">
      <alignment horizontal="right" vertical="center"/>
    </xf>
    <xf numFmtId="4" fontId="6" fillId="0" borderId="10" xfId="0" applyNumberFormat="1" applyFont="1" applyFill="1" applyBorder="1" applyAlignment="1">
      <alignment horizontal="center"/>
    </xf>
    <xf numFmtId="0" fontId="57" fillId="0" borderId="0" xfId="0" applyFont="1" applyAlignment="1">
      <alignment/>
    </xf>
    <xf numFmtId="0" fontId="57" fillId="0" borderId="0" xfId="0" applyFont="1" applyAlignment="1">
      <alignment horizontal="center" vertical="center"/>
    </xf>
    <xf numFmtId="2" fontId="57" fillId="0" borderId="0" xfId="0" applyNumberFormat="1" applyFont="1" applyAlignment="1">
      <alignment horizontal="center" vertical="center"/>
    </xf>
    <xf numFmtId="0" fontId="58" fillId="0" borderId="0" xfId="0" applyFont="1" applyAlignment="1">
      <alignment horizontal="center" vertical="center"/>
    </xf>
    <xf numFmtId="0" fontId="20" fillId="0" borderId="0" xfId="52" applyFont="1" applyBorder="1" applyAlignment="1">
      <alignment horizontal="center" vertical="center"/>
      <protection/>
    </xf>
    <xf numFmtId="0" fontId="20" fillId="0" borderId="0" xfId="52" applyFont="1" applyAlignment="1">
      <alignment horizontal="center" vertical="center"/>
      <protection/>
    </xf>
    <xf numFmtId="0" fontId="21" fillId="0" borderId="0" xfId="0" applyFont="1" applyAlignment="1">
      <alignment/>
    </xf>
    <xf numFmtId="2" fontId="20" fillId="0" borderId="0" xfId="52" applyNumberFormat="1" applyFont="1" applyAlignment="1">
      <alignment horizontal="center" vertical="center"/>
      <protection/>
    </xf>
    <xf numFmtId="0" fontId="13" fillId="0" borderId="0" xfId="52" applyFont="1" applyAlignment="1">
      <alignment horizontal="center" vertical="center"/>
      <protection/>
    </xf>
    <xf numFmtId="0" fontId="20" fillId="0" borderId="0" xfId="52" applyFont="1" applyAlignment="1">
      <alignment horizontal="left" vertical="top"/>
      <protection/>
    </xf>
    <xf numFmtId="2" fontId="9" fillId="33" borderId="0" xfId="0" applyNumberFormat="1" applyFont="1" applyFill="1" applyBorder="1" applyAlignment="1">
      <alignment horizontal="center" vertical="center"/>
    </xf>
    <xf numFmtId="0" fontId="22" fillId="33" borderId="0" xfId="0" applyFont="1" applyFill="1" applyBorder="1" applyAlignment="1">
      <alignment horizontal="center" vertical="center" wrapText="1"/>
    </xf>
    <xf numFmtId="4" fontId="9" fillId="33" borderId="0" xfId="0" applyNumberFormat="1" applyFont="1" applyFill="1" applyBorder="1" applyAlignment="1">
      <alignment horizontal="center" vertical="center"/>
    </xf>
    <xf numFmtId="0" fontId="9" fillId="33" borderId="0" xfId="0" applyFont="1" applyFill="1" applyBorder="1" applyAlignment="1">
      <alignment/>
    </xf>
    <xf numFmtId="0" fontId="8" fillId="0" borderId="0" xfId="0" applyFont="1" applyBorder="1" applyAlignment="1">
      <alignment/>
    </xf>
    <xf numFmtId="2" fontId="9"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wrapText="1"/>
    </xf>
    <xf numFmtId="4" fontId="9" fillId="33" borderId="10" xfId="0" applyNumberFormat="1" applyFont="1" applyFill="1" applyBorder="1" applyAlignment="1">
      <alignment horizontal="center" vertical="center"/>
    </xf>
    <xf numFmtId="0" fontId="9" fillId="33" borderId="10" xfId="0" applyFont="1" applyFill="1" applyBorder="1" applyAlignment="1">
      <alignment/>
    </xf>
    <xf numFmtId="0" fontId="8" fillId="0" borderId="10" xfId="0" applyFont="1" applyBorder="1" applyAlignment="1">
      <alignment/>
    </xf>
    <xf numFmtId="2" fontId="57" fillId="0" borderId="10" xfId="0" applyNumberFormat="1" applyFont="1" applyBorder="1" applyAlignment="1">
      <alignment horizontal="center" vertical="center"/>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2" fontId="57" fillId="0" borderId="10" xfId="0" applyNumberFormat="1" applyFont="1" applyFill="1" applyBorder="1" applyAlignment="1">
      <alignment horizontal="center" vertical="center"/>
    </xf>
    <xf numFmtId="0" fontId="57" fillId="0" borderId="10" xfId="0" applyFont="1" applyBorder="1" applyAlignment="1">
      <alignment/>
    </xf>
    <xf numFmtId="0" fontId="8" fillId="33" borderId="10" xfId="0" applyFont="1" applyFill="1" applyBorder="1" applyAlignment="1">
      <alignment/>
    </xf>
    <xf numFmtId="0" fontId="59" fillId="0" borderId="10" xfId="0" applyFont="1" applyBorder="1" applyAlignment="1">
      <alignment horizontal="center" vertical="center"/>
    </xf>
    <xf numFmtId="0" fontId="60" fillId="0" borderId="10" xfId="0" applyFont="1" applyBorder="1" applyAlignment="1">
      <alignment horizontal="left" vertical="top" wrapText="1"/>
    </xf>
    <xf numFmtId="0" fontId="59" fillId="0" borderId="10" xfId="0" applyFont="1" applyBorder="1" applyAlignment="1">
      <alignment horizontal="center" vertical="center" wrapText="1"/>
    </xf>
    <xf numFmtId="4"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xf>
    <xf numFmtId="2" fontId="57"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2" fontId="8"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23" fillId="0" borderId="10" xfId="0" applyFont="1" applyBorder="1" applyAlignment="1">
      <alignment/>
    </xf>
    <xf numFmtId="0" fontId="6" fillId="0" borderId="10" xfId="0" applyFont="1" applyBorder="1" applyAlignment="1">
      <alignment/>
    </xf>
    <xf numFmtId="4" fontId="6" fillId="33" borderId="10" xfId="0" applyNumberFormat="1" applyFont="1" applyFill="1" applyBorder="1" applyAlignment="1">
      <alignment horizontal="center"/>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4" fontId="61" fillId="33" borderId="10" xfId="0" applyNumberFormat="1" applyFont="1" applyFill="1" applyBorder="1" applyAlignment="1">
      <alignment horizontal="center"/>
    </xf>
    <xf numFmtId="0" fontId="6" fillId="33" borderId="10" xfId="0" applyFont="1" applyFill="1" applyBorder="1" applyAlignment="1">
      <alignment vertical="center" wrapText="1"/>
    </xf>
    <xf numFmtId="2" fontId="6" fillId="0" borderId="10" xfId="0" applyNumberFormat="1" applyFont="1" applyBorder="1" applyAlignment="1">
      <alignment horizontal="center" wrapText="1"/>
    </xf>
    <xf numFmtId="0" fontId="61" fillId="33" borderId="10" xfId="0" applyFont="1" applyFill="1" applyBorder="1" applyAlignment="1">
      <alignment horizontal="center" vertical="center" wrapText="1"/>
    </xf>
    <xf numFmtId="0" fontId="0" fillId="0" borderId="10" xfId="0" applyBorder="1" applyAlignment="1">
      <alignment horizontal="center"/>
    </xf>
    <xf numFmtId="0" fontId="8" fillId="0" borderId="10" xfId="0" applyFont="1" applyBorder="1" applyAlignment="1">
      <alignment horizontal="center"/>
    </xf>
    <xf numFmtId="0" fontId="8" fillId="0" borderId="10" xfId="0" applyFont="1" applyBorder="1" applyAlignment="1">
      <alignment horizontal="center" wrapText="1"/>
    </xf>
    <xf numFmtId="4" fontId="6" fillId="0" borderId="10" xfId="0" applyNumberFormat="1" applyFont="1" applyBorder="1" applyAlignment="1">
      <alignment horizontal="center" wrapText="1"/>
    </xf>
    <xf numFmtId="4" fontId="10"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201" fontId="17" fillId="4" borderId="10" xfId="0" applyNumberFormat="1" applyFont="1" applyFill="1" applyBorder="1" applyAlignment="1">
      <alignment horizontal="center"/>
    </xf>
    <xf numFmtId="201" fontId="7" fillId="4" borderId="10" xfId="0" applyNumberFormat="1" applyFont="1" applyFill="1" applyBorder="1" applyAlignment="1">
      <alignment wrapText="1"/>
    </xf>
    <xf numFmtId="201" fontId="7" fillId="4" borderId="10" xfId="0" applyNumberFormat="1" applyFont="1" applyFill="1" applyBorder="1" applyAlignment="1">
      <alignment/>
    </xf>
    <xf numFmtId="201" fontId="6" fillId="0" borderId="10" xfId="0" applyNumberFormat="1" applyFont="1" applyBorder="1" applyAlignment="1">
      <alignment horizontal="center"/>
    </xf>
    <xf numFmtId="201" fontId="6" fillId="0" borderId="10" xfId="0" applyNumberFormat="1" applyFont="1" applyFill="1" applyBorder="1" applyAlignment="1">
      <alignment wrapText="1"/>
    </xf>
    <xf numFmtId="0" fontId="12" fillId="0" borderId="11" xfId="52" applyFont="1" applyBorder="1" applyAlignment="1">
      <alignment horizontal="center"/>
      <protection/>
    </xf>
    <xf numFmtId="0" fontId="0" fillId="0" borderId="11" xfId="0" applyBorder="1" applyAlignment="1">
      <alignment/>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top" wrapText="1"/>
    </xf>
    <xf numFmtId="0" fontId="2" fillId="0" borderId="11" xfId="0" applyFont="1" applyBorder="1" applyAlignment="1">
      <alignment horizontal="left" vertical="top"/>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left"/>
    </xf>
    <xf numFmtId="0" fontId="9" fillId="33" borderId="10" xfId="0" applyFont="1" applyFill="1" applyBorder="1" applyAlignment="1">
      <alignment horizontal="center" vertical="center" wrapText="1"/>
    </xf>
    <xf numFmtId="0" fontId="2" fillId="0" borderId="11" xfId="0" applyFont="1" applyBorder="1" applyAlignment="1">
      <alignment horizontal="lef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11" xfId="52" applyFont="1" applyBorder="1" applyAlignment="1">
      <alignment horizontal="center" vertical="center"/>
      <protection/>
    </xf>
    <xf numFmtId="0" fontId="0" fillId="0" borderId="11" xfId="0" applyBorder="1" applyAlignment="1">
      <alignment vertical="center"/>
    </xf>
    <xf numFmtId="0" fontId="2" fillId="0" borderId="11" xfId="0" applyFont="1" applyBorder="1" applyAlignment="1">
      <alignment vertical="center"/>
    </xf>
    <xf numFmtId="0" fontId="19" fillId="0" borderId="11" xfId="52" applyFont="1" applyBorder="1" applyAlignment="1">
      <alignment horizontal="center"/>
      <protection/>
    </xf>
    <xf numFmtId="0" fontId="3" fillId="0" borderId="11" xfId="52" applyFont="1" applyBorder="1" applyAlignment="1">
      <alignment horizontal="center" vertical="center"/>
      <protection/>
    </xf>
    <xf numFmtId="0" fontId="57" fillId="0" borderId="11" xfId="0" applyFont="1" applyBorder="1" applyAlignment="1">
      <alignment horizontal="center" vertical="center"/>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left" vertical="top"/>
    </xf>
    <xf numFmtId="0" fontId="12" fillId="0" borderId="11" xfId="52" applyFont="1" applyBorder="1" applyAlignment="1">
      <alignment horizontal="center" wrapText="1"/>
      <protection/>
    </xf>
    <xf numFmtId="0" fontId="0" fillId="0" borderId="11" xfId="0" applyBorder="1" applyAlignment="1">
      <alignment wrapText="1"/>
    </xf>
    <xf numFmtId="0" fontId="6" fillId="0" borderId="12" xfId="0" applyFont="1" applyBorder="1" applyAlignment="1">
      <alignment horizontal="center" wrapText="1"/>
    </xf>
    <xf numFmtId="0" fontId="0" fillId="0" borderId="14" xfId="0" applyBorder="1" applyAlignment="1">
      <alignment horizontal="center" wrapText="1"/>
    </xf>
    <xf numFmtId="0" fontId="6" fillId="33" borderId="12"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12" xfId="0" applyFont="1" applyBorder="1" applyAlignment="1">
      <alignment wrapText="1"/>
    </xf>
    <xf numFmtId="0" fontId="0" fillId="0" borderId="14" xfId="0" applyBorder="1" applyAlignment="1">
      <alignment wrapText="1"/>
    </xf>
    <xf numFmtId="4" fontId="6" fillId="0" borderId="12" xfId="0" applyNumberFormat="1" applyFont="1" applyBorder="1" applyAlignment="1">
      <alignment horizontal="center" wrapText="1"/>
    </xf>
    <xf numFmtId="0" fontId="0" fillId="0" borderId="13" xfId="0" applyBorder="1" applyAlignment="1">
      <alignment horizontal="center" wrapText="1"/>
    </xf>
    <xf numFmtId="4" fontId="62" fillId="33" borderId="12" xfId="0" applyNumberFormat="1" applyFont="1" applyFill="1" applyBorder="1" applyAlignment="1">
      <alignment horizontal="center" wrapText="1"/>
    </xf>
    <xf numFmtId="0" fontId="6" fillId="33" borderId="12" xfId="0" applyFont="1" applyFill="1" applyBorder="1" applyAlignment="1">
      <alignment vertical="center" wrapText="1"/>
    </xf>
    <xf numFmtId="0" fontId="0" fillId="33" borderId="14" xfId="0" applyFill="1" applyBorder="1" applyAlignment="1">
      <alignment vertical="center" wrapText="1"/>
    </xf>
    <xf numFmtId="4" fontId="61" fillId="33" borderId="12" xfId="0" applyNumberFormat="1" applyFont="1" applyFill="1" applyBorder="1" applyAlignment="1">
      <alignment horizontal="center" wrapText="1"/>
    </xf>
    <xf numFmtId="2" fontId="10" fillId="32" borderId="12" xfId="0" applyNumberFormat="1" applyFont="1" applyFill="1" applyBorder="1" applyAlignment="1">
      <alignment horizontal="center" wrapText="1"/>
    </xf>
    <xf numFmtId="0" fontId="0" fillId="0" borderId="13" xfId="0"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лан використання "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90" zoomScaleNormal="90" zoomScalePageLayoutView="0" workbookViewId="0" topLeftCell="A1">
      <selection activeCell="D7" sqref="D7"/>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21</v>
      </c>
      <c r="C1" s="155"/>
      <c r="D1" s="155"/>
      <c r="E1" s="155"/>
      <c r="F1" s="155"/>
      <c r="G1" s="155"/>
      <c r="H1" s="155"/>
      <c r="I1" s="155"/>
      <c r="J1" s="155"/>
      <c r="K1" s="1"/>
    </row>
    <row r="2" spans="1:11" ht="31.5" customHeight="1">
      <c r="A2" s="153" t="s">
        <v>2</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22</v>
      </c>
      <c r="C5" s="26">
        <v>0.375</v>
      </c>
      <c r="D5" s="3"/>
      <c r="E5" s="14"/>
      <c r="F5" s="27">
        <f>SUM(C5,D5)</f>
        <v>0.375</v>
      </c>
      <c r="G5" s="16" t="s">
        <v>31</v>
      </c>
      <c r="H5" s="26">
        <v>0.802</v>
      </c>
      <c r="I5" s="33"/>
      <c r="J5" s="33"/>
      <c r="K5" s="8"/>
    </row>
    <row r="6" spans="1:11" ht="15.75">
      <c r="A6" s="24">
        <v>2</v>
      </c>
      <c r="B6" s="2" t="s">
        <v>23</v>
      </c>
      <c r="C6" s="3">
        <v>8.4</v>
      </c>
      <c r="D6" s="3"/>
      <c r="E6" s="14"/>
      <c r="F6" s="23">
        <f aca="true" t="shared" si="0" ref="F6:F24">SUM(C6,D6)</f>
        <v>8.4</v>
      </c>
      <c r="G6" s="16" t="s">
        <v>32</v>
      </c>
      <c r="H6" s="3">
        <v>19.9</v>
      </c>
      <c r="I6" s="33"/>
      <c r="J6" s="33"/>
      <c r="K6" s="8"/>
    </row>
    <row r="7" spans="1:11" ht="15.75">
      <c r="A7" s="24">
        <v>3</v>
      </c>
      <c r="B7" s="2" t="s">
        <v>24</v>
      </c>
      <c r="C7" s="3">
        <v>2</v>
      </c>
      <c r="D7" s="3"/>
      <c r="E7" s="14"/>
      <c r="F7" s="23">
        <f t="shared" si="0"/>
        <v>2</v>
      </c>
      <c r="G7" s="16" t="s">
        <v>33</v>
      </c>
      <c r="H7" s="30">
        <v>68.64264</v>
      </c>
      <c r="I7" s="33"/>
      <c r="J7" s="33"/>
      <c r="K7" s="8"/>
    </row>
    <row r="8" spans="1:11" ht="45" customHeight="1">
      <c r="A8" s="24">
        <v>4</v>
      </c>
      <c r="B8" s="2" t="s">
        <v>25</v>
      </c>
      <c r="C8" s="3">
        <v>24</v>
      </c>
      <c r="D8" s="3"/>
      <c r="E8" s="14"/>
      <c r="F8" s="23">
        <f t="shared" si="0"/>
        <v>24</v>
      </c>
      <c r="G8" s="16" t="s">
        <v>39</v>
      </c>
      <c r="H8" s="30">
        <v>7.95</v>
      </c>
      <c r="I8" s="33"/>
      <c r="J8" s="33"/>
      <c r="K8" s="8"/>
    </row>
    <row r="9" spans="1:11" ht="31.5">
      <c r="A9" s="24">
        <v>5</v>
      </c>
      <c r="B9" s="2" t="s">
        <v>26</v>
      </c>
      <c r="C9" s="3">
        <v>5</v>
      </c>
      <c r="D9" s="3"/>
      <c r="E9" s="14"/>
      <c r="F9" s="23">
        <f t="shared" si="0"/>
        <v>5</v>
      </c>
      <c r="G9" s="16" t="s">
        <v>34</v>
      </c>
      <c r="H9" s="26">
        <v>9.975</v>
      </c>
      <c r="I9" s="33"/>
      <c r="J9" s="33"/>
      <c r="K9" s="8"/>
    </row>
    <row r="10" spans="1:11" ht="31.5">
      <c r="A10" s="24">
        <v>6</v>
      </c>
      <c r="B10" s="2" t="s">
        <v>27</v>
      </c>
      <c r="C10" s="3">
        <v>9</v>
      </c>
      <c r="D10" s="3"/>
      <c r="E10" s="14"/>
      <c r="F10" s="23">
        <f t="shared" si="0"/>
        <v>9</v>
      </c>
      <c r="G10" s="14" t="s">
        <v>35</v>
      </c>
      <c r="H10" s="3">
        <v>3.78</v>
      </c>
      <c r="I10" s="33"/>
      <c r="J10" s="33"/>
      <c r="K10" s="8"/>
    </row>
    <row r="11" spans="1:11" ht="31.5">
      <c r="A11" s="24">
        <v>7</v>
      </c>
      <c r="B11" s="2" t="s">
        <v>28</v>
      </c>
      <c r="C11" s="3">
        <v>24</v>
      </c>
      <c r="D11" s="3"/>
      <c r="E11" s="14"/>
      <c r="F11" s="23">
        <f t="shared" si="0"/>
        <v>24</v>
      </c>
      <c r="G11" s="14" t="s">
        <v>38</v>
      </c>
      <c r="H11" s="3">
        <v>35.1</v>
      </c>
      <c r="I11" s="33"/>
      <c r="J11" s="33"/>
      <c r="K11" s="8"/>
    </row>
    <row r="12" spans="1:11" ht="15.75">
      <c r="A12" s="24">
        <v>8</v>
      </c>
      <c r="B12" s="2" t="s">
        <v>29</v>
      </c>
      <c r="C12" s="3">
        <v>16</v>
      </c>
      <c r="D12" s="3"/>
      <c r="E12" s="14"/>
      <c r="F12" s="23">
        <f t="shared" si="0"/>
        <v>16</v>
      </c>
      <c r="G12" s="14" t="s">
        <v>36</v>
      </c>
      <c r="H12" s="30">
        <v>10.61526</v>
      </c>
      <c r="I12" s="33"/>
      <c r="J12" s="33"/>
      <c r="K12" s="8"/>
    </row>
    <row r="13" spans="1:11" ht="63">
      <c r="A13" s="13">
        <v>9</v>
      </c>
      <c r="B13" s="2" t="s">
        <v>30</v>
      </c>
      <c r="C13" s="3">
        <v>2</v>
      </c>
      <c r="D13" s="3"/>
      <c r="E13" s="14"/>
      <c r="F13" s="23">
        <f t="shared" si="0"/>
        <v>2</v>
      </c>
      <c r="G13" s="14" t="s">
        <v>37</v>
      </c>
      <c r="H13" s="3">
        <v>28.04</v>
      </c>
      <c r="I13" s="33"/>
      <c r="J13" s="33"/>
      <c r="K13" s="8"/>
    </row>
    <row r="14" spans="1:11" ht="64.5" customHeight="1">
      <c r="A14" s="24">
        <v>11</v>
      </c>
      <c r="B14" s="14" t="s">
        <v>44</v>
      </c>
      <c r="C14" s="26">
        <v>101.625</v>
      </c>
      <c r="D14" s="3"/>
      <c r="E14" s="14"/>
      <c r="F14" s="27">
        <f t="shared" si="0"/>
        <v>101.625</v>
      </c>
      <c r="G14" s="14" t="s">
        <v>40</v>
      </c>
      <c r="H14" s="3">
        <v>0.78</v>
      </c>
      <c r="I14" s="33"/>
      <c r="J14" s="33"/>
      <c r="K14" s="8"/>
    </row>
    <row r="15" spans="1:11" ht="15.75">
      <c r="A15" s="24"/>
      <c r="B15" s="14"/>
      <c r="C15" s="26"/>
      <c r="D15" s="3"/>
      <c r="E15" s="14"/>
      <c r="F15" s="27">
        <f t="shared" si="0"/>
        <v>0</v>
      </c>
      <c r="G15" s="2"/>
      <c r="H15" s="3"/>
      <c r="I15" s="14"/>
      <c r="J15" s="3"/>
      <c r="K15" s="8"/>
    </row>
    <row r="16" spans="1:11" ht="32.25" customHeight="1">
      <c r="A16" s="24"/>
      <c r="B16" s="14"/>
      <c r="C16" s="3"/>
      <c r="D16" s="3"/>
      <c r="E16" s="14"/>
      <c r="F16" s="27">
        <f t="shared" si="0"/>
        <v>0</v>
      </c>
      <c r="G16" s="2"/>
      <c r="H16" s="3"/>
      <c r="I16" s="14"/>
      <c r="J16" s="3"/>
      <c r="K16" s="8"/>
    </row>
    <row r="17" spans="1:11" ht="15.75">
      <c r="A17" s="24"/>
      <c r="B17" s="2"/>
      <c r="C17" s="3"/>
      <c r="D17" s="3"/>
      <c r="E17" s="14"/>
      <c r="F17" s="23">
        <f t="shared" si="0"/>
        <v>0</v>
      </c>
      <c r="G17" s="2"/>
      <c r="H17" s="3"/>
      <c r="I17" s="14"/>
      <c r="J17" s="3"/>
      <c r="K17" s="8"/>
    </row>
    <row r="18" spans="1:11" ht="15.75">
      <c r="A18" s="24"/>
      <c r="B18" s="2"/>
      <c r="C18" s="3"/>
      <c r="D18" s="3"/>
      <c r="E18" s="14"/>
      <c r="F18" s="23">
        <f t="shared" si="0"/>
        <v>0</v>
      </c>
      <c r="G18" s="2"/>
      <c r="H18" s="3"/>
      <c r="I18" s="14"/>
      <c r="J18" s="3"/>
      <c r="K18" s="8"/>
    </row>
    <row r="19" spans="1:11" ht="15.75">
      <c r="A19" s="13"/>
      <c r="B19" s="2"/>
      <c r="C19" s="3"/>
      <c r="D19" s="3"/>
      <c r="E19" s="14"/>
      <c r="F19" s="23">
        <f t="shared" si="0"/>
        <v>0</v>
      </c>
      <c r="G19" s="2"/>
      <c r="H19" s="3"/>
      <c r="I19" s="14"/>
      <c r="J19" s="3"/>
      <c r="K19" s="8"/>
    </row>
    <row r="20" spans="1:11" ht="15.75">
      <c r="A20" s="13"/>
      <c r="B20" s="2"/>
      <c r="C20" s="3"/>
      <c r="D20" s="3"/>
      <c r="E20" s="14"/>
      <c r="F20" s="23">
        <f t="shared" si="0"/>
        <v>0</v>
      </c>
      <c r="G20" s="2"/>
      <c r="H20" s="3"/>
      <c r="I20" s="14"/>
      <c r="J20" s="3"/>
      <c r="K20" s="8"/>
    </row>
    <row r="21" spans="1:11" ht="15.75">
      <c r="A21" s="25"/>
      <c r="B21" s="4"/>
      <c r="C21" s="5"/>
      <c r="D21" s="5"/>
      <c r="E21" s="15"/>
      <c r="F21" s="23">
        <f t="shared" si="0"/>
        <v>0</v>
      </c>
      <c r="G21" s="4"/>
      <c r="H21" s="5"/>
      <c r="I21" s="15"/>
      <c r="J21" s="5"/>
      <c r="K21" s="8"/>
    </row>
    <row r="22" spans="1:11" ht="15.75">
      <c r="A22" s="25"/>
      <c r="B22" s="4"/>
      <c r="C22" s="5"/>
      <c r="D22" s="5"/>
      <c r="E22" s="15"/>
      <c r="F22" s="23">
        <f t="shared" si="0"/>
        <v>0</v>
      </c>
      <c r="G22" s="4"/>
      <c r="H22" s="5"/>
      <c r="I22" s="15"/>
      <c r="J22" s="5"/>
      <c r="K22" s="8"/>
    </row>
    <row r="23" spans="1:11" ht="15.75">
      <c r="A23" s="25"/>
      <c r="B23" s="4"/>
      <c r="C23" s="5"/>
      <c r="D23" s="5"/>
      <c r="E23" s="15"/>
      <c r="F23" s="23">
        <f t="shared" si="0"/>
        <v>0</v>
      </c>
      <c r="G23" s="4"/>
      <c r="H23" s="5"/>
      <c r="I23" s="15"/>
      <c r="J23" s="5"/>
      <c r="K23" s="8"/>
    </row>
    <row r="24" spans="1:11" ht="15.75">
      <c r="A24" s="4"/>
      <c r="B24" s="17" t="s">
        <v>9</v>
      </c>
      <c r="C24" s="29">
        <f>SUM(C5:C23)</f>
        <v>192.4</v>
      </c>
      <c r="D24" s="18">
        <f>SUM(D5:D23)</f>
        <v>0</v>
      </c>
      <c r="E24" s="19"/>
      <c r="F24" s="28">
        <f t="shared" si="0"/>
        <v>192.4</v>
      </c>
      <c r="G24" s="21"/>
      <c r="H24" s="18">
        <f>SUM(H5:H23)</f>
        <v>185.5849</v>
      </c>
      <c r="I24" s="19"/>
      <c r="J24" s="31">
        <f>SUM(J5:J23)</f>
        <v>0</v>
      </c>
      <c r="K24" s="32">
        <f>C24-H24</f>
        <v>6.815100000000001</v>
      </c>
    </row>
    <row r="27" spans="2:8" ht="15.75">
      <c r="B27" s="12" t="s">
        <v>41</v>
      </c>
      <c r="F27" s="9"/>
      <c r="G27" s="148" t="s">
        <v>42</v>
      </c>
      <c r="H27" s="149"/>
    </row>
    <row r="28" spans="2:8" ht="15">
      <c r="B28" s="12"/>
      <c r="F28" s="10" t="s">
        <v>6</v>
      </c>
      <c r="G28" s="11"/>
      <c r="H28" s="11"/>
    </row>
    <row r="29" spans="2:8" ht="15.75">
      <c r="B29" s="12" t="s">
        <v>5</v>
      </c>
      <c r="F29" s="9"/>
      <c r="G29" s="148" t="s">
        <v>43</v>
      </c>
      <c r="H29" s="149"/>
    </row>
    <row r="30" spans="6:8" ht="15">
      <c r="F30" s="10" t="s">
        <v>6</v>
      </c>
      <c r="G30" s="11"/>
      <c r="H30" s="11"/>
    </row>
  </sheetData>
  <sheetProtection/>
  <mergeCells count="10">
    <mergeCell ref="K3:K4"/>
    <mergeCell ref="A2:K2"/>
    <mergeCell ref="B1:J1"/>
    <mergeCell ref="C3:E3"/>
    <mergeCell ref="G29:H29"/>
    <mergeCell ref="G27:H27"/>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I6" sqref="I6"/>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280</v>
      </c>
      <c r="C1" s="155"/>
      <c r="D1" s="155"/>
      <c r="E1" s="155"/>
      <c r="F1" s="155"/>
      <c r="G1" s="155"/>
      <c r="H1" s="155"/>
      <c r="I1" s="155"/>
      <c r="J1" s="155"/>
      <c r="K1" s="1"/>
    </row>
    <row r="2" spans="1:11" ht="18.75" customHeight="1">
      <c r="A2" s="153" t="s">
        <v>53</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63">
      <c r="A5" s="24">
        <v>1</v>
      </c>
      <c r="B5" s="24" t="s">
        <v>279</v>
      </c>
      <c r="C5" s="3"/>
      <c r="D5" s="3">
        <v>314.9</v>
      </c>
      <c r="E5" s="24" t="s">
        <v>270</v>
      </c>
      <c r="F5" s="23">
        <f aca="true" t="shared" si="0" ref="F5:F48">SUM(C5,D5)</f>
        <v>314.9</v>
      </c>
      <c r="G5" s="2">
        <v>2220</v>
      </c>
      <c r="H5" s="3"/>
      <c r="I5" s="24" t="s">
        <v>270</v>
      </c>
      <c r="J5" s="3">
        <v>314.9</v>
      </c>
      <c r="K5" s="8"/>
    </row>
    <row r="6" spans="1:11" ht="63">
      <c r="A6" s="24">
        <v>2</v>
      </c>
      <c r="B6" s="24" t="s">
        <v>264</v>
      </c>
      <c r="C6" s="3"/>
      <c r="D6" s="3">
        <v>44.12</v>
      </c>
      <c r="E6" s="24" t="s">
        <v>270</v>
      </c>
      <c r="F6" s="23">
        <f t="shared" si="0"/>
        <v>44.12</v>
      </c>
      <c r="G6" s="2">
        <v>2220</v>
      </c>
      <c r="H6" s="3"/>
      <c r="I6" s="24" t="s">
        <v>270</v>
      </c>
      <c r="J6" s="3">
        <v>44.12</v>
      </c>
      <c r="K6" s="8"/>
    </row>
    <row r="7" spans="1:11" ht="63">
      <c r="A7" s="24">
        <v>3</v>
      </c>
      <c r="B7" s="24" t="s">
        <v>265</v>
      </c>
      <c r="C7" s="3"/>
      <c r="D7" s="3">
        <v>49.11</v>
      </c>
      <c r="E7" s="24" t="s">
        <v>270</v>
      </c>
      <c r="F7" s="23">
        <f t="shared" si="0"/>
        <v>49.11</v>
      </c>
      <c r="G7" s="2">
        <v>2220</v>
      </c>
      <c r="H7" s="3"/>
      <c r="I7" s="24" t="s">
        <v>270</v>
      </c>
      <c r="J7" s="3">
        <v>49.11</v>
      </c>
      <c r="K7" s="8"/>
    </row>
    <row r="8" spans="1:11" ht="63">
      <c r="A8" s="24">
        <v>4</v>
      </c>
      <c r="B8" s="24" t="s">
        <v>278</v>
      </c>
      <c r="C8" s="3"/>
      <c r="D8" s="3">
        <v>5.58</v>
      </c>
      <c r="E8" s="24" t="s">
        <v>270</v>
      </c>
      <c r="F8" s="23">
        <f t="shared" si="0"/>
        <v>5.58</v>
      </c>
      <c r="G8" s="2">
        <v>2220</v>
      </c>
      <c r="H8" s="3"/>
      <c r="I8" s="24" t="s">
        <v>270</v>
      </c>
      <c r="J8" s="3">
        <v>5.58</v>
      </c>
      <c r="K8" s="8"/>
    </row>
    <row r="9" spans="1:11" ht="63">
      <c r="A9" s="24">
        <v>5</v>
      </c>
      <c r="B9" s="13" t="s">
        <v>277</v>
      </c>
      <c r="C9" s="3"/>
      <c r="D9" s="3">
        <v>20.13</v>
      </c>
      <c r="E9" s="24" t="s">
        <v>270</v>
      </c>
      <c r="F9" s="23">
        <f t="shared" si="0"/>
        <v>20.13</v>
      </c>
      <c r="G9" s="2">
        <v>2220</v>
      </c>
      <c r="H9" s="3"/>
      <c r="I9" s="24" t="s">
        <v>270</v>
      </c>
      <c r="J9" s="3">
        <v>20.13</v>
      </c>
      <c r="K9" s="8"/>
    </row>
    <row r="10" spans="1:11" ht="63">
      <c r="A10" s="24">
        <v>6</v>
      </c>
      <c r="B10" s="13" t="s">
        <v>276</v>
      </c>
      <c r="C10" s="3"/>
      <c r="D10" s="3">
        <v>1.14</v>
      </c>
      <c r="E10" s="24" t="s">
        <v>270</v>
      </c>
      <c r="F10" s="23">
        <f t="shared" si="0"/>
        <v>1.14</v>
      </c>
      <c r="G10" s="2">
        <v>2220</v>
      </c>
      <c r="H10" s="3"/>
      <c r="I10" s="24" t="s">
        <v>270</v>
      </c>
      <c r="J10" s="3">
        <v>1.14</v>
      </c>
      <c r="K10" s="8"/>
    </row>
    <row r="11" spans="1:11" ht="63">
      <c r="A11" s="24">
        <v>7</v>
      </c>
      <c r="B11" s="13" t="s">
        <v>275</v>
      </c>
      <c r="C11" s="3"/>
      <c r="D11" s="3">
        <v>9.83</v>
      </c>
      <c r="E11" s="24" t="s">
        <v>270</v>
      </c>
      <c r="F11" s="23">
        <f t="shared" si="0"/>
        <v>9.83</v>
      </c>
      <c r="G11" s="2">
        <v>2220</v>
      </c>
      <c r="H11" s="3"/>
      <c r="I11" s="24" t="s">
        <v>270</v>
      </c>
      <c r="J11" s="3">
        <v>9.83</v>
      </c>
      <c r="K11" s="8"/>
    </row>
    <row r="12" spans="1:11" ht="47.25">
      <c r="A12" s="24">
        <v>8</v>
      </c>
      <c r="B12" s="24" t="s">
        <v>274</v>
      </c>
      <c r="C12" s="3"/>
      <c r="D12" s="3">
        <v>41.02</v>
      </c>
      <c r="E12" s="24" t="s">
        <v>261</v>
      </c>
      <c r="F12" s="23">
        <f t="shared" si="0"/>
        <v>41.02</v>
      </c>
      <c r="G12" s="2">
        <v>2220</v>
      </c>
      <c r="H12" s="3"/>
      <c r="I12" s="24" t="s">
        <v>261</v>
      </c>
      <c r="J12" s="3">
        <v>41.02</v>
      </c>
      <c r="K12" s="8"/>
    </row>
    <row r="13" spans="1:11" ht="63">
      <c r="A13" s="24">
        <v>9</v>
      </c>
      <c r="B13" s="24" t="s">
        <v>273</v>
      </c>
      <c r="C13" s="3"/>
      <c r="D13" s="3">
        <v>28.98</v>
      </c>
      <c r="E13" s="24" t="s">
        <v>270</v>
      </c>
      <c r="F13" s="23">
        <f t="shared" si="0"/>
        <v>28.98</v>
      </c>
      <c r="G13" s="2">
        <v>2220</v>
      </c>
      <c r="H13" s="3"/>
      <c r="I13" s="24" t="s">
        <v>270</v>
      </c>
      <c r="J13" s="3">
        <v>28.98</v>
      </c>
      <c r="K13" s="8"/>
    </row>
    <row r="14" spans="1:11" ht="39" customHeight="1">
      <c r="A14" s="24">
        <v>10</v>
      </c>
      <c r="B14" s="24" t="s">
        <v>272</v>
      </c>
      <c r="C14" s="3"/>
      <c r="D14" s="3">
        <v>0.97</v>
      </c>
      <c r="E14" s="24" t="s">
        <v>261</v>
      </c>
      <c r="F14" s="23">
        <f t="shared" si="0"/>
        <v>0.97</v>
      </c>
      <c r="G14" s="2">
        <v>2220</v>
      </c>
      <c r="H14" s="3"/>
      <c r="I14" s="24" t="s">
        <v>261</v>
      </c>
      <c r="J14" s="3">
        <v>0.97</v>
      </c>
      <c r="K14" s="8"/>
    </row>
    <row r="15" spans="1:11" ht="63">
      <c r="A15" s="24">
        <v>11</v>
      </c>
      <c r="B15" s="24" t="s">
        <v>271</v>
      </c>
      <c r="C15" s="3"/>
      <c r="D15" s="3">
        <v>9.87</v>
      </c>
      <c r="E15" s="24" t="s">
        <v>270</v>
      </c>
      <c r="F15" s="23">
        <f t="shared" si="0"/>
        <v>9.87</v>
      </c>
      <c r="G15" s="2">
        <v>2220</v>
      </c>
      <c r="H15" s="3"/>
      <c r="I15" s="24" t="s">
        <v>270</v>
      </c>
      <c r="J15" s="3">
        <v>9.87</v>
      </c>
      <c r="K15" s="8"/>
    </row>
    <row r="16" spans="1:11" ht="31.5">
      <c r="A16" s="24">
        <v>12</v>
      </c>
      <c r="B16" s="14" t="s">
        <v>268</v>
      </c>
      <c r="C16" s="3"/>
      <c r="D16" s="61">
        <v>1.75</v>
      </c>
      <c r="E16" s="14" t="s">
        <v>269</v>
      </c>
      <c r="F16" s="23">
        <f t="shared" si="0"/>
        <v>1.75</v>
      </c>
      <c r="G16" s="2"/>
      <c r="H16" s="3"/>
      <c r="I16" s="14" t="s">
        <v>269</v>
      </c>
      <c r="J16" s="61">
        <v>1.75</v>
      </c>
      <c r="K16" s="8"/>
    </row>
    <row r="17" spans="1:11" ht="31.5">
      <c r="A17" s="24">
        <v>13</v>
      </c>
      <c r="B17" s="14" t="s">
        <v>268</v>
      </c>
      <c r="C17" s="3"/>
      <c r="D17" s="61">
        <v>79.05</v>
      </c>
      <c r="E17" s="14" t="s">
        <v>267</v>
      </c>
      <c r="F17" s="23">
        <f t="shared" si="0"/>
        <v>79.05</v>
      </c>
      <c r="G17" s="2"/>
      <c r="H17" s="3"/>
      <c r="I17" s="14" t="s">
        <v>267</v>
      </c>
      <c r="J17" s="61">
        <v>79.05</v>
      </c>
      <c r="K17" s="8"/>
    </row>
    <row r="18" spans="1:11" ht="47.25">
      <c r="A18" s="24">
        <v>14</v>
      </c>
      <c r="B18" s="24" t="s">
        <v>264</v>
      </c>
      <c r="C18" s="3"/>
      <c r="D18" s="6">
        <v>85.49</v>
      </c>
      <c r="E18" s="6" t="s">
        <v>266</v>
      </c>
      <c r="F18" s="23">
        <f t="shared" si="0"/>
        <v>85.49</v>
      </c>
      <c r="G18" s="13"/>
      <c r="H18" s="3"/>
      <c r="I18" s="6" t="s">
        <v>266</v>
      </c>
      <c r="J18" s="6">
        <v>85.49</v>
      </c>
      <c r="K18" s="8"/>
    </row>
    <row r="19" spans="1:11" ht="31.5">
      <c r="A19" s="24">
        <v>15</v>
      </c>
      <c r="B19" s="24" t="s">
        <v>265</v>
      </c>
      <c r="C19" s="3"/>
      <c r="D19" s="3">
        <v>20.6</v>
      </c>
      <c r="E19" s="14" t="s">
        <v>260</v>
      </c>
      <c r="F19" s="23">
        <f t="shared" si="0"/>
        <v>20.6</v>
      </c>
      <c r="G19" s="2"/>
      <c r="H19" s="3"/>
      <c r="I19" s="14" t="s">
        <v>260</v>
      </c>
      <c r="J19" s="3">
        <v>20.6</v>
      </c>
      <c r="K19" s="8"/>
    </row>
    <row r="20" spans="1:11" ht="47.25">
      <c r="A20" s="24">
        <v>16</v>
      </c>
      <c r="B20" s="24" t="s">
        <v>264</v>
      </c>
      <c r="C20" s="3"/>
      <c r="D20" s="3">
        <v>8.4</v>
      </c>
      <c r="E20" s="14" t="s">
        <v>263</v>
      </c>
      <c r="F20" s="23">
        <f t="shared" si="0"/>
        <v>8.4</v>
      </c>
      <c r="G20" s="2"/>
      <c r="H20" s="3"/>
      <c r="I20" s="14" t="s">
        <v>263</v>
      </c>
      <c r="J20" s="3">
        <v>8.4</v>
      </c>
      <c r="K20" s="8"/>
    </row>
    <row r="21" spans="1:11" ht="31.5">
      <c r="A21" s="24">
        <v>17</v>
      </c>
      <c r="B21" s="14" t="s">
        <v>262</v>
      </c>
      <c r="C21" s="3"/>
      <c r="D21" s="3">
        <v>2631.65</v>
      </c>
      <c r="E21" s="24" t="s">
        <v>261</v>
      </c>
      <c r="F21" s="23">
        <f t="shared" si="0"/>
        <v>2631.65</v>
      </c>
      <c r="G21" s="2">
        <v>2220</v>
      </c>
      <c r="H21" s="3"/>
      <c r="I21" s="24" t="s">
        <v>261</v>
      </c>
      <c r="J21" s="3">
        <v>2631.65</v>
      </c>
      <c r="K21" s="8"/>
    </row>
    <row r="22" spans="1:11" ht="15.75">
      <c r="A22" s="24">
        <v>18</v>
      </c>
      <c r="B22" s="2" t="s">
        <v>12</v>
      </c>
      <c r="C22" s="3">
        <v>993.96</v>
      </c>
      <c r="D22" s="3"/>
      <c r="E22" s="14"/>
      <c r="F22" s="23">
        <f t="shared" si="0"/>
        <v>993.96</v>
      </c>
      <c r="G22" s="2">
        <v>2210</v>
      </c>
      <c r="H22" s="3">
        <v>55.29</v>
      </c>
      <c r="I22" s="14" t="s">
        <v>260</v>
      </c>
      <c r="J22" s="3"/>
      <c r="K22" s="8"/>
    </row>
    <row r="23" spans="1:11" ht="15.75">
      <c r="A23" s="13"/>
      <c r="B23" s="2"/>
      <c r="C23" s="3"/>
      <c r="D23" s="3"/>
      <c r="E23" s="14"/>
      <c r="F23" s="23">
        <f t="shared" si="0"/>
        <v>0</v>
      </c>
      <c r="G23" s="2">
        <v>2240</v>
      </c>
      <c r="H23" s="3">
        <v>5.219</v>
      </c>
      <c r="I23" s="14" t="s">
        <v>259</v>
      </c>
      <c r="J23" s="3"/>
      <c r="K23" s="8"/>
    </row>
    <row r="24" spans="1:11" ht="15.75">
      <c r="A24" s="13"/>
      <c r="B24" s="2"/>
      <c r="C24" s="3"/>
      <c r="D24" s="3"/>
      <c r="E24" s="14"/>
      <c r="F24" s="23">
        <f t="shared" si="0"/>
        <v>0</v>
      </c>
      <c r="G24" s="2">
        <v>2800</v>
      </c>
      <c r="H24" s="3">
        <v>27.68</v>
      </c>
      <c r="I24" s="14" t="s">
        <v>258</v>
      </c>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993.96</v>
      </c>
      <c r="D48" s="18">
        <f>SUM(D5:D47)</f>
        <v>3352.59</v>
      </c>
      <c r="E48" s="19"/>
      <c r="F48" s="20">
        <f t="shared" si="0"/>
        <v>4346.55</v>
      </c>
      <c r="G48" s="21"/>
      <c r="H48" s="18">
        <f>SUM(H5:H47)</f>
        <v>88.189</v>
      </c>
      <c r="I48" s="19"/>
      <c r="J48" s="18">
        <f>SUM(J5:J47)</f>
        <v>3352.59</v>
      </c>
      <c r="K48" s="22">
        <f>C48-H48</f>
        <v>905.7710000000001</v>
      </c>
    </row>
    <row r="51" spans="2:8" ht="15.75">
      <c r="B51" s="12" t="s">
        <v>4</v>
      </c>
      <c r="F51" s="9"/>
      <c r="G51" s="148" t="s">
        <v>257</v>
      </c>
      <c r="H51" s="149"/>
    </row>
    <row r="52" spans="2:8" ht="15">
      <c r="B52" s="12"/>
      <c r="F52" s="10" t="s">
        <v>6</v>
      </c>
      <c r="G52" s="11"/>
      <c r="H52" s="11"/>
    </row>
    <row r="53" spans="2:8" ht="15.75">
      <c r="B53" s="12" t="s">
        <v>5</v>
      </c>
      <c r="F53" s="9"/>
      <c r="G53" s="148" t="s">
        <v>256</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51" r:id="rId1"/>
</worksheet>
</file>

<file path=xl/worksheets/sheet11.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289</v>
      </c>
      <c r="C1" s="155"/>
      <c r="D1" s="155"/>
      <c r="E1" s="155"/>
      <c r="F1" s="155"/>
      <c r="G1" s="155"/>
      <c r="H1" s="155"/>
      <c r="I1" s="155"/>
      <c r="J1" s="155"/>
      <c r="K1" s="1"/>
    </row>
    <row r="2" spans="1:11" ht="24" customHeight="1">
      <c r="A2" s="167" t="s">
        <v>2</v>
      </c>
      <c r="B2" s="167"/>
      <c r="C2" s="167"/>
      <c r="D2" s="167"/>
      <c r="E2" s="167"/>
      <c r="F2" s="167"/>
      <c r="G2" s="167"/>
      <c r="H2" s="167"/>
      <c r="I2" s="167"/>
      <c r="J2" s="167"/>
      <c r="K2" s="167"/>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12</v>
      </c>
      <c r="C5" s="3">
        <v>4</v>
      </c>
      <c r="D5" s="3"/>
      <c r="E5" s="14"/>
      <c r="F5" s="23">
        <f aca="true" t="shared" si="0" ref="F5:F48">SUM(C5,D5)</f>
        <v>4</v>
      </c>
      <c r="G5" s="2">
        <v>2210</v>
      </c>
      <c r="H5" s="3">
        <v>13.4</v>
      </c>
      <c r="I5" s="16" t="s">
        <v>13</v>
      </c>
      <c r="J5" s="3"/>
      <c r="K5" s="8">
        <v>0</v>
      </c>
    </row>
    <row r="6" spans="1:11" ht="15.75">
      <c r="A6" s="24"/>
      <c r="B6" s="2"/>
      <c r="C6" s="3"/>
      <c r="D6" s="3"/>
      <c r="E6" s="14"/>
      <c r="F6" s="23">
        <f t="shared" si="0"/>
        <v>0</v>
      </c>
      <c r="G6" s="2">
        <v>2210</v>
      </c>
      <c r="H6" s="3">
        <v>4.3</v>
      </c>
      <c r="I6" s="16" t="s">
        <v>288</v>
      </c>
      <c r="J6" s="3"/>
      <c r="K6" s="8">
        <v>0</v>
      </c>
    </row>
    <row r="7" spans="1:11" ht="15.75">
      <c r="A7" s="24"/>
      <c r="B7" s="2"/>
      <c r="C7" s="3"/>
      <c r="D7" s="3"/>
      <c r="E7" s="14"/>
      <c r="F7" s="23">
        <f t="shared" si="0"/>
        <v>0</v>
      </c>
      <c r="G7" s="2">
        <v>2240</v>
      </c>
      <c r="H7" s="3">
        <v>0.6</v>
      </c>
      <c r="I7" s="16" t="s">
        <v>287</v>
      </c>
      <c r="J7" s="3"/>
      <c r="K7" s="8">
        <v>0</v>
      </c>
    </row>
    <row r="8" spans="1:11" ht="15.75">
      <c r="A8" s="24"/>
      <c r="B8" s="2"/>
      <c r="C8" s="3"/>
      <c r="D8" s="3"/>
      <c r="E8" s="14"/>
      <c r="F8" s="23">
        <f t="shared" si="0"/>
        <v>0</v>
      </c>
      <c r="G8" s="2">
        <v>2240</v>
      </c>
      <c r="H8" s="3">
        <v>0.7</v>
      </c>
      <c r="I8" s="16" t="s">
        <v>286</v>
      </c>
      <c r="J8" s="3"/>
      <c r="K8" s="8">
        <v>0</v>
      </c>
    </row>
    <row r="9" spans="1:11" ht="47.25">
      <c r="A9" s="130">
        <v>2</v>
      </c>
      <c r="B9" s="128" t="s">
        <v>285</v>
      </c>
      <c r="C9" s="127"/>
      <c r="D9" s="127">
        <v>0.8</v>
      </c>
      <c r="E9" s="128" t="s">
        <v>284</v>
      </c>
      <c r="F9" s="43">
        <f t="shared" si="0"/>
        <v>0.8</v>
      </c>
      <c r="G9" s="129">
        <v>2210</v>
      </c>
      <c r="H9" s="127">
        <v>0.8</v>
      </c>
      <c r="I9" s="128" t="s">
        <v>284</v>
      </c>
      <c r="J9" s="127">
        <v>0.8</v>
      </c>
      <c r="K9" s="39">
        <v>0</v>
      </c>
    </row>
    <row r="10" spans="1:11" ht="15.75">
      <c r="A10" s="130">
        <v>3</v>
      </c>
      <c r="B10" s="129" t="s">
        <v>12</v>
      </c>
      <c r="C10" s="127"/>
      <c r="D10" s="127">
        <v>23.4</v>
      </c>
      <c r="E10" s="128" t="s">
        <v>283</v>
      </c>
      <c r="F10" s="43">
        <f t="shared" si="0"/>
        <v>23.4</v>
      </c>
      <c r="G10" s="131"/>
      <c r="H10" s="127"/>
      <c r="I10" s="128"/>
      <c r="J10" s="127"/>
      <c r="K10" s="39"/>
    </row>
    <row r="11" spans="1:11" ht="15.75">
      <c r="A11" s="130"/>
      <c r="B11" s="129"/>
      <c r="C11" s="127"/>
      <c r="D11" s="127"/>
      <c r="E11" s="128"/>
      <c r="F11" s="43">
        <f t="shared" si="0"/>
        <v>0</v>
      </c>
      <c r="G11" s="131"/>
      <c r="H11" s="127"/>
      <c r="I11" s="128"/>
      <c r="J11" s="127"/>
      <c r="K11" s="39"/>
    </row>
    <row r="12" spans="1:11" ht="15.75">
      <c r="A12" s="130"/>
      <c r="B12" s="129"/>
      <c r="C12" s="127"/>
      <c r="D12" s="127"/>
      <c r="E12" s="128"/>
      <c r="F12" s="43">
        <f t="shared" si="0"/>
        <v>0</v>
      </c>
      <c r="G12" s="129"/>
      <c r="H12" s="127"/>
      <c r="I12" s="128"/>
      <c r="J12" s="127"/>
      <c r="K12" s="39"/>
    </row>
    <row r="13" spans="1:11" ht="15.75">
      <c r="A13" s="131"/>
      <c r="B13" s="129"/>
      <c r="C13" s="127"/>
      <c r="D13" s="127"/>
      <c r="E13" s="128"/>
      <c r="F13" s="43">
        <f t="shared" si="0"/>
        <v>0</v>
      </c>
      <c r="G13" s="129"/>
      <c r="H13" s="127"/>
      <c r="I13" s="128"/>
      <c r="J13" s="127"/>
      <c r="K13" s="39"/>
    </row>
    <row r="14" spans="1:11" ht="15" customHeight="1">
      <c r="A14" s="131"/>
      <c r="B14" s="129"/>
      <c r="C14" s="127"/>
      <c r="D14" s="127"/>
      <c r="E14" s="128"/>
      <c r="F14" s="43">
        <f t="shared" si="0"/>
        <v>0</v>
      </c>
      <c r="G14" s="129"/>
      <c r="H14" s="127"/>
      <c r="I14" s="128"/>
      <c r="J14" s="127"/>
      <c r="K14" s="39"/>
    </row>
    <row r="15" spans="1:11" ht="15.75">
      <c r="A15" s="130"/>
      <c r="B15" s="129"/>
      <c r="C15" s="127"/>
      <c r="D15" s="127"/>
      <c r="E15" s="128"/>
      <c r="F15" s="43">
        <f t="shared" si="0"/>
        <v>0</v>
      </c>
      <c r="G15" s="129"/>
      <c r="H15" s="127"/>
      <c r="I15" s="128"/>
      <c r="J15" s="127"/>
      <c r="K15" s="39"/>
    </row>
    <row r="16" spans="1:11" ht="15.75">
      <c r="A16" s="130"/>
      <c r="B16" s="129"/>
      <c r="C16" s="127"/>
      <c r="D16" s="127"/>
      <c r="E16" s="128"/>
      <c r="F16" s="43">
        <f t="shared" si="0"/>
        <v>0</v>
      </c>
      <c r="G16" s="129"/>
      <c r="H16" s="127"/>
      <c r="I16" s="128"/>
      <c r="J16" s="127"/>
      <c r="K16" s="39"/>
    </row>
    <row r="17" spans="1:11" ht="15.75">
      <c r="A17" s="130"/>
      <c r="B17" s="129"/>
      <c r="C17" s="127"/>
      <c r="D17" s="127"/>
      <c r="E17" s="128"/>
      <c r="F17" s="43">
        <f t="shared" si="0"/>
        <v>0</v>
      </c>
      <c r="G17" s="129"/>
      <c r="H17" s="127"/>
      <c r="I17" s="128"/>
      <c r="J17" s="127"/>
      <c r="K17" s="39"/>
    </row>
    <row r="18" spans="1:11" ht="15.75">
      <c r="A18" s="130"/>
      <c r="B18" s="129"/>
      <c r="C18" s="127"/>
      <c r="D18" s="127"/>
      <c r="E18" s="128"/>
      <c r="F18" s="43">
        <f t="shared" si="0"/>
        <v>0</v>
      </c>
      <c r="G18" s="129"/>
      <c r="H18" s="127"/>
      <c r="I18" s="128"/>
      <c r="J18" s="127"/>
      <c r="K18" s="39"/>
    </row>
    <row r="19" spans="1:11" ht="15.75" hidden="1">
      <c r="A19" s="24"/>
      <c r="B19" s="2"/>
      <c r="C19" s="3"/>
      <c r="D19" s="3"/>
      <c r="E19" s="14"/>
      <c r="F19" s="23">
        <f t="shared" si="0"/>
        <v>0</v>
      </c>
      <c r="G19" s="2"/>
      <c r="H19" s="3"/>
      <c r="I19" s="14"/>
      <c r="J19" s="3"/>
      <c r="K19" s="8"/>
    </row>
    <row r="20" spans="1:11" ht="15.75" hidden="1">
      <c r="A20" s="24"/>
      <c r="B20" s="2"/>
      <c r="C20" s="3"/>
      <c r="D20" s="3"/>
      <c r="E20" s="14"/>
      <c r="F20" s="23">
        <f t="shared" si="0"/>
        <v>0</v>
      </c>
      <c r="G20" s="2"/>
      <c r="H20" s="3"/>
      <c r="I20" s="14"/>
      <c r="J20" s="3"/>
      <c r="K20" s="8"/>
    </row>
    <row r="21" spans="1:11" ht="15.75" hidden="1">
      <c r="A21" s="24"/>
      <c r="B21" s="2"/>
      <c r="C21" s="3"/>
      <c r="D21" s="3"/>
      <c r="E21" s="14"/>
      <c r="F21" s="23">
        <f t="shared" si="0"/>
        <v>0</v>
      </c>
      <c r="G21" s="2"/>
      <c r="H21" s="3"/>
      <c r="I21" s="14"/>
      <c r="J21" s="3"/>
      <c r="K21" s="8"/>
    </row>
    <row r="22" spans="1:11" ht="15.75" hidden="1">
      <c r="A22" s="24"/>
      <c r="B22" s="2"/>
      <c r="C22" s="3"/>
      <c r="D22" s="3"/>
      <c r="E22" s="14"/>
      <c r="F22" s="23">
        <f t="shared" si="0"/>
        <v>0</v>
      </c>
      <c r="G22" s="2"/>
      <c r="H22" s="3"/>
      <c r="I22" s="14"/>
      <c r="J22" s="3"/>
      <c r="K22" s="8"/>
    </row>
    <row r="23" spans="1:11" ht="15.75" hidden="1">
      <c r="A23" s="13"/>
      <c r="B23" s="2"/>
      <c r="C23" s="3"/>
      <c r="D23" s="3"/>
      <c r="E23" s="14"/>
      <c r="F23" s="23">
        <f t="shared" si="0"/>
        <v>0</v>
      </c>
      <c r="G23" s="2"/>
      <c r="H23" s="3"/>
      <c r="I23" s="14"/>
      <c r="J23" s="3"/>
      <c r="K23" s="8"/>
    </row>
    <row r="24" spans="1:11" ht="15.75" hidden="1">
      <c r="A24" s="13"/>
      <c r="B24" s="2"/>
      <c r="C24" s="3"/>
      <c r="D24" s="3"/>
      <c r="E24" s="14"/>
      <c r="F24" s="23">
        <f t="shared" si="0"/>
        <v>0</v>
      </c>
      <c r="G24" s="2"/>
      <c r="H24" s="3"/>
      <c r="I24" s="14"/>
      <c r="J24" s="3"/>
      <c r="K24" s="8"/>
    </row>
    <row r="25" spans="1:11" ht="15.75" hidden="1">
      <c r="A25" s="24"/>
      <c r="B25" s="2"/>
      <c r="C25" s="3"/>
      <c r="D25" s="3"/>
      <c r="E25" s="14"/>
      <c r="F25" s="23">
        <f t="shared" si="0"/>
        <v>0</v>
      </c>
      <c r="G25" s="2"/>
      <c r="H25" s="3"/>
      <c r="I25" s="14"/>
      <c r="J25" s="3"/>
      <c r="K25" s="8"/>
    </row>
    <row r="26" spans="1:11" ht="15.75" hidden="1">
      <c r="A26" s="24"/>
      <c r="B26" s="2"/>
      <c r="C26" s="3"/>
      <c r="D26" s="3"/>
      <c r="E26" s="14"/>
      <c r="F26" s="23">
        <f t="shared" si="0"/>
        <v>0</v>
      </c>
      <c r="G26" s="2"/>
      <c r="H26" s="3"/>
      <c r="I26" s="14"/>
      <c r="J26" s="3"/>
      <c r="K26" s="8"/>
    </row>
    <row r="27" spans="1:11" ht="15.75" hidden="1">
      <c r="A27" s="24"/>
      <c r="B27" s="2"/>
      <c r="C27" s="3"/>
      <c r="D27" s="3"/>
      <c r="E27" s="14"/>
      <c r="F27" s="23">
        <f t="shared" si="0"/>
        <v>0</v>
      </c>
      <c r="G27" s="2"/>
      <c r="H27" s="3"/>
      <c r="I27" s="14"/>
      <c r="J27" s="3"/>
      <c r="K27" s="8"/>
    </row>
    <row r="28" spans="1:11" ht="15.75" hidden="1">
      <c r="A28" s="24"/>
      <c r="B28" s="2"/>
      <c r="C28" s="3"/>
      <c r="D28" s="3"/>
      <c r="E28" s="14"/>
      <c r="F28" s="23">
        <f t="shared" si="0"/>
        <v>0</v>
      </c>
      <c r="G28" s="2"/>
      <c r="H28" s="3"/>
      <c r="I28" s="14"/>
      <c r="J28" s="3"/>
      <c r="K28" s="8"/>
    </row>
    <row r="29" spans="1:11" ht="15.75" hidden="1">
      <c r="A29" s="24"/>
      <c r="B29" s="2"/>
      <c r="C29" s="3"/>
      <c r="D29" s="3"/>
      <c r="E29" s="14"/>
      <c r="F29" s="23">
        <f t="shared" si="0"/>
        <v>0</v>
      </c>
      <c r="G29" s="2"/>
      <c r="H29" s="3"/>
      <c r="I29" s="14"/>
      <c r="J29" s="3"/>
      <c r="K29" s="8"/>
    </row>
    <row r="30" spans="1:11" ht="15.75" hidden="1">
      <c r="A30" s="24"/>
      <c r="B30" s="2"/>
      <c r="C30" s="3"/>
      <c r="D30" s="3"/>
      <c r="E30" s="14"/>
      <c r="F30" s="23">
        <f t="shared" si="0"/>
        <v>0</v>
      </c>
      <c r="G30" s="2"/>
      <c r="H30" s="3"/>
      <c r="I30" s="14"/>
      <c r="J30" s="3"/>
      <c r="K30" s="8"/>
    </row>
    <row r="31" spans="1:11" ht="15.75" hidden="1">
      <c r="A31" s="24"/>
      <c r="B31" s="2"/>
      <c r="C31" s="3"/>
      <c r="D31" s="3"/>
      <c r="E31" s="14"/>
      <c r="F31" s="23">
        <f t="shared" si="0"/>
        <v>0</v>
      </c>
      <c r="G31" s="2"/>
      <c r="H31" s="3"/>
      <c r="I31" s="14"/>
      <c r="J31" s="3"/>
      <c r="K31" s="8"/>
    </row>
    <row r="32" spans="1:11" ht="15.75" hidden="1">
      <c r="A32" s="24"/>
      <c r="B32" s="2"/>
      <c r="C32" s="3"/>
      <c r="D32" s="3"/>
      <c r="E32" s="14"/>
      <c r="F32" s="23">
        <f t="shared" si="0"/>
        <v>0</v>
      </c>
      <c r="G32" s="2"/>
      <c r="H32" s="3"/>
      <c r="I32" s="14"/>
      <c r="J32" s="3"/>
      <c r="K32" s="8"/>
    </row>
    <row r="33" spans="1:11" ht="15.75" hidden="1">
      <c r="A33" s="13"/>
      <c r="B33" s="2"/>
      <c r="C33" s="3"/>
      <c r="D33" s="3"/>
      <c r="E33" s="14"/>
      <c r="F33" s="23">
        <f t="shared" si="0"/>
        <v>0</v>
      </c>
      <c r="G33" s="2"/>
      <c r="H33" s="3"/>
      <c r="I33" s="14"/>
      <c r="J33" s="3"/>
      <c r="K33" s="8"/>
    </row>
    <row r="34" spans="1:11" ht="15.75" hidden="1">
      <c r="A34" s="13"/>
      <c r="B34" s="2"/>
      <c r="C34" s="3"/>
      <c r="D34" s="3"/>
      <c r="E34" s="14"/>
      <c r="F34" s="23">
        <f t="shared" si="0"/>
        <v>0</v>
      </c>
      <c r="G34" s="2"/>
      <c r="H34" s="3"/>
      <c r="I34" s="14"/>
      <c r="J34" s="3"/>
      <c r="K34" s="8"/>
    </row>
    <row r="35" spans="1:11" ht="15.75" hidden="1">
      <c r="A35" s="24"/>
      <c r="B35" s="2"/>
      <c r="C35" s="3"/>
      <c r="D35" s="3"/>
      <c r="E35" s="14"/>
      <c r="F35" s="23">
        <f t="shared" si="0"/>
        <v>0</v>
      </c>
      <c r="G35" s="2"/>
      <c r="H35" s="3"/>
      <c r="I35" s="14"/>
      <c r="J35" s="3"/>
      <c r="K35" s="8"/>
    </row>
    <row r="36" spans="1:11" ht="15.75" hidden="1">
      <c r="A36" s="24"/>
      <c r="B36" s="2"/>
      <c r="C36" s="3"/>
      <c r="D36" s="3"/>
      <c r="E36" s="14"/>
      <c r="F36" s="23">
        <f t="shared" si="0"/>
        <v>0</v>
      </c>
      <c r="G36" s="2"/>
      <c r="H36" s="3"/>
      <c r="I36" s="14"/>
      <c r="J36" s="3"/>
      <c r="K36" s="8"/>
    </row>
    <row r="37" spans="1:11" ht="15.75" hidden="1">
      <c r="A37" s="24"/>
      <c r="B37" s="2"/>
      <c r="C37" s="3"/>
      <c r="D37" s="3"/>
      <c r="E37" s="14"/>
      <c r="F37" s="23">
        <f t="shared" si="0"/>
        <v>0</v>
      </c>
      <c r="G37" s="2"/>
      <c r="H37" s="3"/>
      <c r="I37" s="14"/>
      <c r="J37" s="3"/>
      <c r="K37" s="8"/>
    </row>
    <row r="38" spans="1:11" ht="15.75" hidden="1">
      <c r="A38" s="24"/>
      <c r="B38" s="2"/>
      <c r="C38" s="3"/>
      <c r="D38" s="3"/>
      <c r="E38" s="14"/>
      <c r="F38" s="23">
        <f t="shared" si="0"/>
        <v>0</v>
      </c>
      <c r="G38" s="2"/>
      <c r="H38" s="3"/>
      <c r="I38" s="14"/>
      <c r="J38" s="3"/>
      <c r="K38" s="8"/>
    </row>
    <row r="39" spans="1:11" ht="15.75" hidden="1">
      <c r="A39" s="24"/>
      <c r="B39" s="2"/>
      <c r="C39" s="3"/>
      <c r="D39" s="3"/>
      <c r="E39" s="14"/>
      <c r="F39" s="23">
        <f t="shared" si="0"/>
        <v>0</v>
      </c>
      <c r="G39" s="2"/>
      <c r="H39" s="3"/>
      <c r="I39" s="14"/>
      <c r="J39" s="3"/>
      <c r="K39" s="8"/>
    </row>
    <row r="40" spans="1:11" ht="15.75" hidden="1">
      <c r="A40" s="24"/>
      <c r="B40" s="2"/>
      <c r="C40" s="3"/>
      <c r="D40" s="3"/>
      <c r="E40" s="14"/>
      <c r="F40" s="23">
        <f t="shared" si="0"/>
        <v>0</v>
      </c>
      <c r="G40" s="2"/>
      <c r="H40" s="3"/>
      <c r="I40" s="14"/>
      <c r="J40" s="3"/>
      <c r="K40" s="8"/>
    </row>
    <row r="41" spans="1:11" ht="15.75" hidden="1">
      <c r="A41" s="24"/>
      <c r="B41" s="2"/>
      <c r="C41" s="3"/>
      <c r="D41" s="3"/>
      <c r="E41" s="14"/>
      <c r="F41" s="23">
        <f t="shared" si="0"/>
        <v>0</v>
      </c>
      <c r="G41" s="2"/>
      <c r="H41" s="3"/>
      <c r="I41" s="14"/>
      <c r="J41" s="3"/>
      <c r="K41" s="8"/>
    </row>
    <row r="42" spans="1:11" ht="15.75" hidden="1">
      <c r="A42" s="24"/>
      <c r="B42" s="2"/>
      <c r="C42" s="3"/>
      <c r="D42" s="3"/>
      <c r="E42" s="14"/>
      <c r="F42" s="23">
        <f t="shared" si="0"/>
        <v>0</v>
      </c>
      <c r="G42" s="2"/>
      <c r="H42" s="3"/>
      <c r="I42" s="14"/>
      <c r="J42" s="3"/>
      <c r="K42" s="8"/>
    </row>
    <row r="43" spans="1:11" ht="15.75" hidden="1">
      <c r="A43" s="13"/>
      <c r="B43" s="2"/>
      <c r="C43" s="3"/>
      <c r="D43" s="3"/>
      <c r="E43" s="14"/>
      <c r="F43" s="23">
        <f t="shared" si="0"/>
        <v>0</v>
      </c>
      <c r="G43" s="2"/>
      <c r="H43" s="3"/>
      <c r="I43" s="14"/>
      <c r="J43" s="3"/>
      <c r="K43" s="8"/>
    </row>
    <row r="44" spans="1:11" ht="15.75" hidden="1">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4</v>
      </c>
      <c r="D48" s="18">
        <f>SUM(D5:D47)</f>
        <v>24.2</v>
      </c>
      <c r="E48" s="19"/>
      <c r="F48" s="20">
        <f t="shared" si="0"/>
        <v>28.2</v>
      </c>
      <c r="G48" s="21"/>
      <c r="H48" s="18">
        <f>SUM(H5:H47)</f>
        <v>19.8</v>
      </c>
      <c r="I48" s="19"/>
      <c r="J48" s="18">
        <f>SUM(J5:J47)</f>
        <v>0.8</v>
      </c>
      <c r="K48" s="22"/>
    </row>
    <row r="51" spans="2:8" ht="15.75">
      <c r="B51" s="12" t="s">
        <v>4</v>
      </c>
      <c r="F51" s="9"/>
      <c r="G51" s="148" t="s">
        <v>282</v>
      </c>
      <c r="H51" s="149"/>
    </row>
    <row r="52" spans="2:8" ht="15">
      <c r="B52" s="12"/>
      <c r="F52" s="10" t="s">
        <v>6</v>
      </c>
      <c r="G52" s="11"/>
      <c r="H52" s="11"/>
    </row>
    <row r="53" spans="2:8" ht="15.75">
      <c r="B53" s="12" t="s">
        <v>5</v>
      </c>
      <c r="F53" s="9"/>
      <c r="G53" s="148" t="s">
        <v>281</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K27"/>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5.14062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s="45" customFormat="1" ht="91.5" customHeight="1">
      <c r="A1" s="80"/>
      <c r="B1" s="154" t="s">
        <v>303</v>
      </c>
      <c r="C1" s="155"/>
      <c r="D1" s="155"/>
      <c r="E1" s="155"/>
      <c r="F1" s="155"/>
      <c r="G1" s="155"/>
      <c r="H1" s="155"/>
      <c r="I1" s="155"/>
      <c r="J1" s="155"/>
      <c r="K1" s="80"/>
    </row>
    <row r="2" spans="1:11" s="45" customFormat="1" ht="24" customHeight="1">
      <c r="A2" s="167" t="s">
        <v>254</v>
      </c>
      <c r="B2" s="167"/>
      <c r="C2" s="167"/>
      <c r="D2" s="167"/>
      <c r="E2" s="167"/>
      <c r="F2" s="167"/>
      <c r="G2" s="167"/>
      <c r="H2" s="167"/>
      <c r="I2" s="167"/>
      <c r="J2" s="167"/>
      <c r="K2" s="167"/>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49.5" customHeight="1">
      <c r="A5" s="138">
        <v>1</v>
      </c>
      <c r="B5" s="24" t="s">
        <v>302</v>
      </c>
      <c r="C5" s="6"/>
      <c r="D5" s="134">
        <v>0.15</v>
      </c>
      <c r="E5" s="24" t="s">
        <v>299</v>
      </c>
      <c r="F5" s="23">
        <f aca="true" t="shared" si="0" ref="F5:F15">SUM(C5,D5)</f>
        <v>0.15</v>
      </c>
      <c r="G5" s="7"/>
      <c r="H5" s="6"/>
      <c r="I5" s="24" t="s">
        <v>299</v>
      </c>
      <c r="J5" s="134">
        <v>0.15</v>
      </c>
      <c r="K5" s="7"/>
    </row>
    <row r="6" spans="1:11" ht="99" customHeight="1">
      <c r="A6" s="137">
        <v>2</v>
      </c>
      <c r="B6" s="130" t="s">
        <v>301</v>
      </c>
      <c r="C6" s="6"/>
      <c r="D6" s="134">
        <v>18.76</v>
      </c>
      <c r="E6" s="24" t="s">
        <v>299</v>
      </c>
      <c r="F6" s="23">
        <f t="shared" si="0"/>
        <v>18.76</v>
      </c>
      <c r="G6" s="7"/>
      <c r="H6" s="6"/>
      <c r="I6" s="24" t="s">
        <v>299</v>
      </c>
      <c r="J6" s="134">
        <v>18.76</v>
      </c>
      <c r="K6" s="7"/>
    </row>
    <row r="7" spans="1:11" ht="82.5" customHeight="1" hidden="1">
      <c r="A7" s="136">
        <v>3</v>
      </c>
      <c r="B7" s="135"/>
      <c r="C7" s="6"/>
      <c r="D7" s="134">
        <v>0</v>
      </c>
      <c r="E7" s="24" t="s">
        <v>299</v>
      </c>
      <c r="F7" s="23">
        <f t="shared" si="0"/>
        <v>0</v>
      </c>
      <c r="G7" s="7"/>
      <c r="H7" s="6"/>
      <c r="I7" s="24" t="s">
        <v>299</v>
      </c>
      <c r="J7" s="134">
        <v>0</v>
      </c>
      <c r="K7" s="7"/>
    </row>
    <row r="8" spans="1:11" ht="72" customHeight="1">
      <c r="A8" s="176">
        <v>3</v>
      </c>
      <c r="B8" s="178" t="s">
        <v>300</v>
      </c>
      <c r="C8" s="3"/>
      <c r="D8" s="3">
        <v>38.5</v>
      </c>
      <c r="E8" s="24" t="s">
        <v>297</v>
      </c>
      <c r="F8" s="23">
        <f t="shared" si="0"/>
        <v>38.5</v>
      </c>
      <c r="G8" s="2"/>
      <c r="H8" s="3"/>
      <c r="I8" s="24" t="s">
        <v>297</v>
      </c>
      <c r="J8" s="3">
        <v>38.5</v>
      </c>
      <c r="K8" s="8"/>
    </row>
    <row r="9" spans="1:11" ht="69.75" customHeight="1" hidden="1">
      <c r="A9" s="183"/>
      <c r="B9" s="189"/>
      <c r="C9" s="3"/>
      <c r="D9" s="3">
        <v>0</v>
      </c>
      <c r="E9" s="24"/>
      <c r="F9" s="23">
        <f t="shared" si="0"/>
        <v>0</v>
      </c>
      <c r="G9" s="2"/>
      <c r="H9" s="3"/>
      <c r="I9" s="24" t="s">
        <v>299</v>
      </c>
      <c r="J9" s="3"/>
      <c r="K9" s="8"/>
    </row>
    <row r="10" spans="1:11" ht="49.5" customHeight="1">
      <c r="A10" s="177"/>
      <c r="B10" s="179"/>
      <c r="C10" s="3"/>
      <c r="D10" s="3">
        <v>0.8</v>
      </c>
      <c r="E10" s="24" t="s">
        <v>299</v>
      </c>
      <c r="F10" s="23">
        <f t="shared" si="0"/>
        <v>0.8</v>
      </c>
      <c r="G10" s="2"/>
      <c r="H10" s="3"/>
      <c r="I10" s="24" t="s">
        <v>299</v>
      </c>
      <c r="J10" s="3">
        <v>0.8</v>
      </c>
      <c r="K10" s="8"/>
    </row>
    <row r="11" spans="1:11" ht="54" customHeight="1" hidden="1">
      <c r="A11" s="82">
        <v>7</v>
      </c>
      <c r="B11" s="133"/>
      <c r="C11" s="3"/>
      <c r="D11" s="3">
        <v>0</v>
      </c>
      <c r="E11" s="24" t="s">
        <v>297</v>
      </c>
      <c r="F11" s="23">
        <f t="shared" si="0"/>
        <v>0</v>
      </c>
      <c r="G11" s="2"/>
      <c r="H11" s="3"/>
      <c r="I11" s="24" t="s">
        <v>297</v>
      </c>
      <c r="J11" s="3">
        <v>0</v>
      </c>
      <c r="K11" s="8"/>
    </row>
    <row r="12" spans="1:11" ht="81" customHeight="1">
      <c r="A12" s="176">
        <v>4</v>
      </c>
      <c r="B12" s="178" t="s">
        <v>298</v>
      </c>
      <c r="C12" s="3"/>
      <c r="D12" s="3">
        <v>7</v>
      </c>
      <c r="E12" s="24" t="s">
        <v>297</v>
      </c>
      <c r="F12" s="23">
        <f t="shared" si="0"/>
        <v>7</v>
      </c>
      <c r="G12" s="2"/>
      <c r="H12" s="3"/>
      <c r="I12" s="24" t="s">
        <v>297</v>
      </c>
      <c r="J12" s="3">
        <v>7</v>
      </c>
      <c r="K12" s="8"/>
    </row>
    <row r="13" spans="1:11" ht="90" customHeight="1">
      <c r="A13" s="177"/>
      <c r="B13" s="179"/>
      <c r="C13" s="3"/>
      <c r="D13" s="3">
        <v>130</v>
      </c>
      <c r="E13" s="24" t="s">
        <v>295</v>
      </c>
      <c r="F13" s="23">
        <f t="shared" si="0"/>
        <v>130</v>
      </c>
      <c r="G13" s="2"/>
      <c r="H13" s="3"/>
      <c r="I13" s="24" t="s">
        <v>295</v>
      </c>
      <c r="J13" s="3">
        <v>130</v>
      </c>
      <c r="K13" s="8"/>
    </row>
    <row r="14" spans="1:11" ht="82.5" customHeight="1">
      <c r="A14" s="82">
        <v>9</v>
      </c>
      <c r="B14" s="130" t="s">
        <v>296</v>
      </c>
      <c r="C14" s="3"/>
      <c r="D14" s="3">
        <v>226.63</v>
      </c>
      <c r="E14" s="24" t="s">
        <v>295</v>
      </c>
      <c r="F14" s="23">
        <f t="shared" si="0"/>
        <v>226.63</v>
      </c>
      <c r="G14" s="2"/>
      <c r="H14" s="3"/>
      <c r="I14" s="24" t="s">
        <v>295</v>
      </c>
      <c r="J14" s="3">
        <v>226.63</v>
      </c>
      <c r="K14" s="8"/>
    </row>
    <row r="15" spans="1:11" ht="15.75">
      <c r="A15" s="176"/>
      <c r="B15" s="185" t="s">
        <v>184</v>
      </c>
      <c r="C15" s="187">
        <v>205.56</v>
      </c>
      <c r="D15" s="182"/>
      <c r="E15" s="180"/>
      <c r="F15" s="188">
        <f t="shared" si="0"/>
        <v>205.56</v>
      </c>
      <c r="G15" s="82">
        <v>2240</v>
      </c>
      <c r="H15" s="132">
        <v>0.25</v>
      </c>
      <c r="I15" s="180"/>
      <c r="J15" s="182"/>
      <c r="K15" s="184">
        <f>F15-H15-H16</f>
        <v>155.31</v>
      </c>
    </row>
    <row r="16" spans="1:11" ht="15.75">
      <c r="A16" s="177"/>
      <c r="B16" s="186"/>
      <c r="C16" s="177"/>
      <c r="D16" s="177"/>
      <c r="E16" s="181"/>
      <c r="F16" s="177"/>
      <c r="G16" s="13">
        <v>3110</v>
      </c>
      <c r="H16" s="3">
        <v>50</v>
      </c>
      <c r="I16" s="181"/>
      <c r="J16" s="177"/>
      <c r="K16" s="177"/>
    </row>
    <row r="17" spans="1:11" ht="15.75">
      <c r="A17" s="24"/>
      <c r="B17" s="129"/>
      <c r="C17" s="3"/>
      <c r="D17" s="3"/>
      <c r="E17" s="14"/>
      <c r="F17" s="23">
        <f>SUM(C17,D17)</f>
        <v>0</v>
      </c>
      <c r="G17" s="13"/>
      <c r="H17" s="3"/>
      <c r="I17" s="14"/>
      <c r="J17" s="3"/>
      <c r="K17" s="8"/>
    </row>
    <row r="18" spans="1:11" ht="15.75">
      <c r="A18" s="24"/>
      <c r="B18" s="2"/>
      <c r="C18" s="3"/>
      <c r="D18" s="3"/>
      <c r="E18" s="14"/>
      <c r="F18" s="23">
        <f>SUM(C18,D18)</f>
        <v>0</v>
      </c>
      <c r="G18" s="2"/>
      <c r="H18" s="3"/>
      <c r="I18" s="14"/>
      <c r="J18" s="3"/>
      <c r="K18" s="8"/>
    </row>
    <row r="19" spans="1:11" ht="15.75">
      <c r="A19" s="4"/>
      <c r="B19" s="17" t="s">
        <v>9</v>
      </c>
      <c r="C19" s="18">
        <f>SUM(C8:C18)</f>
        <v>205.56</v>
      </c>
      <c r="D19" s="18">
        <f>SUM(D5:D18)</f>
        <v>421.84</v>
      </c>
      <c r="E19" s="19"/>
      <c r="F19" s="20">
        <f>SUM(C19,D19)</f>
        <v>627.4</v>
      </c>
      <c r="G19" s="21"/>
      <c r="H19" s="18">
        <f>SUM(H8:H18)</f>
        <v>50.25</v>
      </c>
      <c r="I19" s="19"/>
      <c r="J19" s="18">
        <f>SUM(J5:J18)</f>
        <v>421.84</v>
      </c>
      <c r="K19" s="22">
        <f>C19-H19</f>
        <v>155.31</v>
      </c>
    </row>
    <row r="22" spans="2:8" ht="15.75">
      <c r="B22" s="12" t="s">
        <v>294</v>
      </c>
      <c r="F22" s="9"/>
      <c r="G22" s="148" t="s">
        <v>293</v>
      </c>
      <c r="H22" s="149"/>
    </row>
    <row r="23" spans="2:8" ht="15">
      <c r="B23" s="12"/>
      <c r="F23" s="10" t="s">
        <v>6</v>
      </c>
      <c r="G23" s="11"/>
      <c r="H23" s="11"/>
    </row>
    <row r="24" spans="2:8" ht="15">
      <c r="B24" s="12" t="s">
        <v>292</v>
      </c>
      <c r="F24" s="174" t="s">
        <v>291</v>
      </c>
      <c r="G24" s="175"/>
      <c r="H24" s="175"/>
    </row>
    <row r="25" spans="6:8" ht="15">
      <c r="F25" s="10" t="s">
        <v>6</v>
      </c>
      <c r="G25" s="11"/>
      <c r="H25" s="11"/>
    </row>
    <row r="27" ht="15">
      <c r="A27" t="s">
        <v>290</v>
      </c>
    </row>
  </sheetData>
  <sheetProtection/>
  <mergeCells count="23">
    <mergeCell ref="D15:D16"/>
    <mergeCell ref="E15:E16"/>
    <mergeCell ref="B8:B10"/>
    <mergeCell ref="A2:K2"/>
    <mergeCell ref="B1:J1"/>
    <mergeCell ref="C3:E3"/>
    <mergeCell ref="G22:H22"/>
    <mergeCell ref="A3:A4"/>
    <mergeCell ref="B3:B4"/>
    <mergeCell ref="F3:F4"/>
    <mergeCell ref="G3:J3"/>
    <mergeCell ref="A8:A10"/>
    <mergeCell ref="K15:K16"/>
    <mergeCell ref="F24:H24"/>
    <mergeCell ref="A12:A13"/>
    <mergeCell ref="B12:B13"/>
    <mergeCell ref="I15:I16"/>
    <mergeCell ref="J15:J16"/>
    <mergeCell ref="K3:K4"/>
    <mergeCell ref="B15:B16"/>
    <mergeCell ref="A15:A16"/>
    <mergeCell ref="C15:C16"/>
    <mergeCell ref="F15:F16"/>
  </mergeCells>
  <printOptions horizontalCentered="1" verticalCentered="1"/>
  <pageMargins left="0.25" right="0.25" top="0.75" bottom="0.75" header="0.3" footer="0.3"/>
  <pageSetup fitToHeight="0"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B1" sqref="B1:J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321</v>
      </c>
      <c r="C1" s="155"/>
      <c r="D1" s="155"/>
      <c r="E1" s="155"/>
      <c r="F1" s="155"/>
      <c r="G1" s="155"/>
      <c r="H1" s="155"/>
      <c r="I1" s="155"/>
      <c r="J1" s="155"/>
      <c r="K1" s="1"/>
    </row>
    <row r="2" spans="1:11" s="45" customFormat="1" ht="16.5" customHeight="1">
      <c r="A2" s="158" t="s">
        <v>254</v>
      </c>
      <c r="B2" s="158"/>
      <c r="C2" s="158"/>
      <c r="D2" s="158"/>
      <c r="E2" s="158"/>
      <c r="F2" s="158"/>
      <c r="G2" s="158"/>
      <c r="H2" s="158"/>
      <c r="I2" s="158"/>
      <c r="J2" s="158"/>
      <c r="K2" s="158"/>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47.25">
      <c r="A5" s="24">
        <v>1</v>
      </c>
      <c r="B5" s="14" t="s">
        <v>320</v>
      </c>
      <c r="C5" s="3">
        <v>100</v>
      </c>
      <c r="D5" s="3"/>
      <c r="E5" s="14"/>
      <c r="F5" s="23">
        <f aca="true" t="shared" si="0" ref="F5:F48">SUM(C5,D5)</f>
        <v>100</v>
      </c>
      <c r="G5" s="2">
        <v>2210</v>
      </c>
      <c r="H5" s="3">
        <v>7.96</v>
      </c>
      <c r="I5" s="16" t="s">
        <v>319</v>
      </c>
      <c r="J5" s="3">
        <v>7.96</v>
      </c>
      <c r="K5" s="8"/>
    </row>
    <row r="6" spans="1:11" ht="15.75">
      <c r="A6" s="24"/>
      <c r="B6" s="2"/>
      <c r="C6" s="3"/>
      <c r="D6" s="3"/>
      <c r="E6" s="14"/>
      <c r="F6" s="23">
        <f t="shared" si="0"/>
        <v>0</v>
      </c>
      <c r="G6" s="2">
        <v>2210</v>
      </c>
      <c r="H6" s="3">
        <v>20.39</v>
      </c>
      <c r="I6" s="16" t="s">
        <v>318</v>
      </c>
      <c r="J6" s="3">
        <v>20.39</v>
      </c>
      <c r="K6" s="8"/>
    </row>
    <row r="7" spans="1:11" ht="31.5">
      <c r="A7" s="24"/>
      <c r="B7" s="2"/>
      <c r="C7" s="3"/>
      <c r="D7" s="3"/>
      <c r="E7" s="14"/>
      <c r="F7" s="23">
        <f t="shared" si="0"/>
        <v>0</v>
      </c>
      <c r="G7" s="2">
        <v>2210</v>
      </c>
      <c r="H7" s="3">
        <v>41.05</v>
      </c>
      <c r="I7" s="16" t="s">
        <v>317</v>
      </c>
      <c r="J7" s="3">
        <v>41.05</v>
      </c>
      <c r="K7" s="8"/>
    </row>
    <row r="8" spans="1:11" ht="31.5">
      <c r="A8" s="24"/>
      <c r="B8" s="2"/>
      <c r="C8" s="3"/>
      <c r="D8" s="3"/>
      <c r="E8" s="14"/>
      <c r="F8" s="23">
        <f t="shared" si="0"/>
        <v>0</v>
      </c>
      <c r="G8" s="2">
        <v>2210</v>
      </c>
      <c r="H8" s="3">
        <v>3.42</v>
      </c>
      <c r="I8" s="16" t="s">
        <v>316</v>
      </c>
      <c r="J8" s="3">
        <v>3.42</v>
      </c>
      <c r="K8" s="8"/>
    </row>
    <row r="9" spans="1:11" ht="31.5">
      <c r="A9" s="24"/>
      <c r="B9" s="2"/>
      <c r="C9" s="3"/>
      <c r="D9" s="3"/>
      <c r="E9" s="14"/>
      <c r="F9" s="23">
        <f t="shared" si="0"/>
        <v>0</v>
      </c>
      <c r="G9" s="2">
        <v>2210</v>
      </c>
      <c r="H9" s="3">
        <v>3.9</v>
      </c>
      <c r="I9" s="16" t="s">
        <v>315</v>
      </c>
      <c r="J9" s="3">
        <v>3.9</v>
      </c>
      <c r="K9" s="8"/>
    </row>
    <row r="10" spans="1:11" ht="31.5">
      <c r="A10" s="24"/>
      <c r="B10" s="2"/>
      <c r="C10" s="3"/>
      <c r="D10" s="3"/>
      <c r="E10" s="14"/>
      <c r="F10" s="23">
        <f t="shared" si="0"/>
        <v>0</v>
      </c>
      <c r="G10" s="2">
        <v>2210</v>
      </c>
      <c r="H10" s="3">
        <v>0.52</v>
      </c>
      <c r="I10" s="14" t="s">
        <v>314</v>
      </c>
      <c r="J10" s="3">
        <v>0.52</v>
      </c>
      <c r="K10" s="8"/>
    </row>
    <row r="11" spans="1:11" ht="15.75">
      <c r="A11" s="24"/>
      <c r="B11" s="2"/>
      <c r="C11" s="3"/>
      <c r="D11" s="3"/>
      <c r="E11" s="14"/>
      <c r="F11" s="23">
        <f t="shared" si="0"/>
        <v>0</v>
      </c>
      <c r="G11" s="2">
        <v>2210</v>
      </c>
      <c r="H11" s="3">
        <v>5.05</v>
      </c>
      <c r="I11" s="14" t="s">
        <v>313</v>
      </c>
      <c r="J11" s="3">
        <v>5.05</v>
      </c>
      <c r="K11" s="8"/>
    </row>
    <row r="12" spans="1:11" ht="15.75">
      <c r="A12" s="24"/>
      <c r="B12" s="2"/>
      <c r="C12" s="3"/>
      <c r="D12" s="3"/>
      <c r="E12" s="14"/>
      <c r="F12" s="23">
        <f t="shared" si="0"/>
        <v>0</v>
      </c>
      <c r="G12" s="2">
        <v>2210</v>
      </c>
      <c r="H12" s="3">
        <v>7.6</v>
      </c>
      <c r="I12" s="14" t="s">
        <v>312</v>
      </c>
      <c r="J12" s="3">
        <v>7.6</v>
      </c>
      <c r="K12" s="8"/>
    </row>
    <row r="13" spans="1:11" ht="31.5">
      <c r="A13" s="13"/>
      <c r="B13" s="2"/>
      <c r="C13" s="3"/>
      <c r="D13" s="3"/>
      <c r="E13" s="14"/>
      <c r="F13" s="23">
        <f t="shared" si="0"/>
        <v>0</v>
      </c>
      <c r="G13" s="2">
        <v>2210</v>
      </c>
      <c r="H13" s="3">
        <v>4.16</v>
      </c>
      <c r="I13" s="14" t="s">
        <v>311</v>
      </c>
      <c r="J13" s="3">
        <v>4.16</v>
      </c>
      <c r="K13" s="8"/>
    </row>
    <row r="14" spans="1:11" ht="15" customHeight="1">
      <c r="A14" s="13"/>
      <c r="B14" s="2"/>
      <c r="C14" s="3"/>
      <c r="D14" s="3"/>
      <c r="E14" s="14"/>
      <c r="F14" s="23">
        <f t="shared" si="0"/>
        <v>0</v>
      </c>
      <c r="G14" s="2">
        <v>2210</v>
      </c>
      <c r="H14" s="3">
        <v>6.5</v>
      </c>
      <c r="I14" s="14" t="s">
        <v>310</v>
      </c>
      <c r="J14" s="3">
        <v>6.5</v>
      </c>
      <c r="K14" s="8"/>
    </row>
    <row r="15" spans="1:11" ht="31.5">
      <c r="A15" s="24">
        <v>2</v>
      </c>
      <c r="B15" s="14" t="s">
        <v>309</v>
      </c>
      <c r="C15" s="3">
        <v>100</v>
      </c>
      <c r="D15" s="3"/>
      <c r="E15" s="14"/>
      <c r="F15" s="23">
        <f t="shared" si="0"/>
        <v>100</v>
      </c>
      <c r="G15" s="2">
        <v>2220</v>
      </c>
      <c r="H15" s="3">
        <v>37.94</v>
      </c>
      <c r="I15" s="14" t="s">
        <v>308</v>
      </c>
      <c r="J15" s="3">
        <v>37.94</v>
      </c>
      <c r="K15" s="8"/>
    </row>
    <row r="16" spans="1:11" ht="31.5">
      <c r="A16" s="24"/>
      <c r="B16" s="2"/>
      <c r="C16" s="3"/>
      <c r="D16" s="3"/>
      <c r="E16" s="14"/>
      <c r="F16" s="23">
        <f t="shared" si="0"/>
        <v>0</v>
      </c>
      <c r="G16" s="2">
        <v>2210</v>
      </c>
      <c r="H16" s="3">
        <v>28.67</v>
      </c>
      <c r="I16" s="14" t="s">
        <v>307</v>
      </c>
      <c r="J16" s="3">
        <v>28.67</v>
      </c>
      <c r="K16" s="8"/>
    </row>
    <row r="17" spans="1:11" ht="47.25">
      <c r="A17" s="24"/>
      <c r="B17" s="2"/>
      <c r="C17" s="3"/>
      <c r="D17" s="3"/>
      <c r="E17" s="14"/>
      <c r="F17" s="23">
        <f t="shared" si="0"/>
        <v>0</v>
      </c>
      <c r="G17" s="2">
        <v>2210</v>
      </c>
      <c r="H17" s="3">
        <v>34.6</v>
      </c>
      <c r="I17" s="14" t="s">
        <v>306</v>
      </c>
      <c r="J17" s="3">
        <v>34.6</v>
      </c>
      <c r="K17" s="8"/>
    </row>
    <row r="18" spans="1:11" ht="15.75">
      <c r="A18" s="24">
        <v>3</v>
      </c>
      <c r="B18" s="2" t="s">
        <v>12</v>
      </c>
      <c r="C18" s="3">
        <v>1.76</v>
      </c>
      <c r="D18" s="3"/>
      <c r="E18" s="14"/>
      <c r="F18" s="23">
        <f t="shared" si="0"/>
        <v>1.76</v>
      </c>
      <c r="G18" s="2"/>
      <c r="H18" s="3"/>
      <c r="I18" s="14"/>
      <c r="J18" s="3"/>
      <c r="K18" s="8"/>
    </row>
    <row r="19" spans="1:11" ht="15.75">
      <c r="A19" s="24"/>
      <c r="B19" s="2"/>
      <c r="C19" s="3"/>
      <c r="D19" s="3"/>
      <c r="E19" s="14"/>
      <c r="F19" s="23">
        <f t="shared" si="0"/>
        <v>0</v>
      </c>
      <c r="G19" s="2"/>
      <c r="H19" s="3"/>
      <c r="I19" s="14"/>
      <c r="J19" s="3"/>
      <c r="K19" s="8"/>
    </row>
    <row r="20" spans="1:11" ht="15.75">
      <c r="A20" s="24"/>
      <c r="B20" s="2"/>
      <c r="C20" s="3"/>
      <c r="D20" s="3"/>
      <c r="E20" s="14"/>
      <c r="F20" s="23">
        <f t="shared" si="0"/>
        <v>0</v>
      </c>
      <c r="G20" s="2"/>
      <c r="H20" s="3"/>
      <c r="I20" s="14"/>
      <c r="J20" s="3"/>
      <c r="K20" s="8"/>
    </row>
    <row r="21" spans="1:11" ht="15.75">
      <c r="A21" s="24"/>
      <c r="B21" s="2"/>
      <c r="C21" s="3"/>
      <c r="D21" s="3"/>
      <c r="E21" s="14"/>
      <c r="F21" s="23">
        <f t="shared" si="0"/>
        <v>0</v>
      </c>
      <c r="G21" s="2"/>
      <c r="H21" s="3"/>
      <c r="I21" s="14"/>
      <c r="J21" s="3"/>
      <c r="K21" s="8"/>
    </row>
    <row r="22" spans="1:11" ht="15.75">
      <c r="A22" s="24"/>
      <c r="B22" s="2"/>
      <c r="C22" s="3"/>
      <c r="D22" s="3"/>
      <c r="E22" s="14"/>
      <c r="F22" s="23">
        <f t="shared" si="0"/>
        <v>0</v>
      </c>
      <c r="G22" s="2"/>
      <c r="H22" s="3"/>
      <c r="I22" s="14"/>
      <c r="J22" s="3"/>
      <c r="K22" s="8"/>
    </row>
    <row r="23" spans="1:11" ht="15.75">
      <c r="A23" s="13"/>
      <c r="B23" s="2"/>
      <c r="C23" s="3"/>
      <c r="D23" s="3"/>
      <c r="E23" s="14"/>
      <c r="F23" s="23">
        <f t="shared" si="0"/>
        <v>0</v>
      </c>
      <c r="G23" s="2"/>
      <c r="H23" s="3"/>
      <c r="I23" s="14"/>
      <c r="J23" s="3"/>
      <c r="K23" s="8"/>
    </row>
    <row r="24" spans="1:11" ht="15.75">
      <c r="A24" s="13"/>
      <c r="B24" s="2"/>
      <c r="C24" s="3"/>
      <c r="D24" s="3"/>
      <c r="E24" s="14"/>
      <c r="F24" s="23">
        <f t="shared" si="0"/>
        <v>0</v>
      </c>
      <c r="G24" s="2"/>
      <c r="H24" s="3"/>
      <c r="I24" s="14"/>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201.76</v>
      </c>
      <c r="D48" s="18">
        <f>SUM(D5:D47)</f>
        <v>0</v>
      </c>
      <c r="E48" s="19"/>
      <c r="F48" s="20">
        <f t="shared" si="0"/>
        <v>201.76</v>
      </c>
      <c r="G48" s="21"/>
      <c r="H48" s="18">
        <f>SUM(H5:H47)</f>
        <v>201.76000000000002</v>
      </c>
      <c r="I48" s="19"/>
      <c r="J48" s="18">
        <f>SUM(J5:J47)</f>
        <v>201.76000000000002</v>
      </c>
      <c r="K48" s="22">
        <f>C48-H48</f>
        <v>0</v>
      </c>
    </row>
    <row r="51" spans="2:8" ht="15.75">
      <c r="B51" s="12" t="s">
        <v>4</v>
      </c>
      <c r="F51" s="9"/>
      <c r="G51" s="148" t="s">
        <v>305</v>
      </c>
      <c r="H51" s="149"/>
    </row>
    <row r="52" spans="2:8" ht="15">
      <c r="B52" s="12"/>
      <c r="F52" s="10" t="s">
        <v>6</v>
      </c>
      <c r="G52" s="11"/>
      <c r="H52" s="11"/>
    </row>
    <row r="53" spans="2:8" ht="15.75">
      <c r="B53" s="12" t="s">
        <v>5</v>
      </c>
      <c r="F53" s="9"/>
      <c r="G53" s="148" t="s">
        <v>304</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42" r:id="rId1"/>
</worksheet>
</file>

<file path=xl/worksheets/sheet14.xml><?xml version="1.0" encoding="utf-8"?>
<worksheet xmlns="http://schemas.openxmlformats.org/spreadsheetml/2006/main" xmlns:r="http://schemas.openxmlformats.org/officeDocument/2006/relationships">
  <dimension ref="A1:K19"/>
  <sheetViews>
    <sheetView zoomScale="90" zoomScaleNormal="90" zoomScalePageLayoutView="0" workbookViewId="0" topLeftCell="A1">
      <selection activeCell="B1" sqref="B1:J1"/>
    </sheetView>
  </sheetViews>
  <sheetFormatPr defaultColWidth="9.140625" defaultRowHeight="15"/>
  <cols>
    <col min="1" max="1" width="5.57421875" style="0" customWidth="1"/>
    <col min="2" max="2" width="22.851562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329</v>
      </c>
      <c r="C1" s="155"/>
      <c r="D1" s="155"/>
      <c r="E1" s="155"/>
      <c r="F1" s="155"/>
      <c r="G1" s="155"/>
      <c r="H1" s="155"/>
      <c r="I1" s="155"/>
      <c r="J1" s="155"/>
      <c r="K1" s="1"/>
    </row>
    <row r="2" spans="1:11" ht="23.25" customHeight="1">
      <c r="A2" s="158" t="s">
        <v>2</v>
      </c>
      <c r="B2" s="158"/>
      <c r="C2" s="158"/>
      <c r="D2" s="158"/>
      <c r="E2" s="158"/>
      <c r="F2" s="158"/>
      <c r="G2" s="158"/>
      <c r="H2" s="158"/>
      <c r="I2" s="158"/>
      <c r="J2" s="158"/>
      <c r="K2" s="158"/>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47.25">
      <c r="A5" s="24">
        <v>1</v>
      </c>
      <c r="B5" s="14" t="s">
        <v>264</v>
      </c>
      <c r="C5" s="3"/>
      <c r="D5" s="26">
        <v>0.1</v>
      </c>
      <c r="E5" s="14" t="s">
        <v>11</v>
      </c>
      <c r="F5" s="27">
        <f>SUM(C5,D5)</f>
        <v>0.1</v>
      </c>
      <c r="G5" s="2"/>
      <c r="H5" s="3"/>
      <c r="I5" s="16" t="s">
        <v>11</v>
      </c>
      <c r="J5" s="26">
        <v>147.756</v>
      </c>
      <c r="K5" s="8"/>
    </row>
    <row r="6" spans="1:11" ht="31.5">
      <c r="A6" s="24">
        <v>2</v>
      </c>
      <c r="B6" s="14" t="s">
        <v>328</v>
      </c>
      <c r="C6" s="139"/>
      <c r="D6" s="26">
        <v>33</v>
      </c>
      <c r="E6" s="14" t="s">
        <v>11</v>
      </c>
      <c r="F6" s="27">
        <f>SUM(C6,D6)</f>
        <v>33</v>
      </c>
      <c r="G6" s="2"/>
      <c r="H6" s="3"/>
      <c r="I6" s="16" t="s">
        <v>327</v>
      </c>
      <c r="J6" s="3">
        <v>90.844</v>
      </c>
      <c r="K6" s="8"/>
    </row>
    <row r="7" spans="1:11" ht="15.75">
      <c r="A7" s="24"/>
      <c r="B7" s="14"/>
      <c r="C7" s="139"/>
      <c r="D7" s="26">
        <v>25.899</v>
      </c>
      <c r="E7" s="14" t="s">
        <v>327</v>
      </c>
      <c r="F7" s="27">
        <v>25.899</v>
      </c>
      <c r="G7" s="2"/>
      <c r="H7" s="3"/>
      <c r="I7" s="16"/>
      <c r="J7" s="3"/>
      <c r="K7" s="8"/>
    </row>
    <row r="8" spans="1:11" ht="31.5">
      <c r="A8" s="24">
        <v>3</v>
      </c>
      <c r="B8" s="14" t="s">
        <v>326</v>
      </c>
      <c r="C8" s="3"/>
      <c r="D8" s="26">
        <v>9.908</v>
      </c>
      <c r="E8" s="14" t="s">
        <v>11</v>
      </c>
      <c r="F8" s="27">
        <f aca="true" t="shared" si="0" ref="F8:F13">SUM(C8,D8)</f>
        <v>9.908</v>
      </c>
      <c r="G8" s="13"/>
      <c r="H8" s="3"/>
      <c r="I8" s="14"/>
      <c r="J8" s="3"/>
      <c r="K8" s="8"/>
    </row>
    <row r="9" spans="1:11" ht="15.75">
      <c r="A9" s="24">
        <v>4</v>
      </c>
      <c r="B9" s="2" t="s">
        <v>325</v>
      </c>
      <c r="C9" s="3"/>
      <c r="D9" s="3">
        <v>24.949</v>
      </c>
      <c r="E9" s="14" t="s">
        <v>11</v>
      </c>
      <c r="F9" s="23">
        <f t="shared" si="0"/>
        <v>24.949</v>
      </c>
      <c r="G9" s="13"/>
      <c r="H9" s="3"/>
      <c r="I9" s="14"/>
      <c r="J9" s="3"/>
      <c r="K9" s="8"/>
    </row>
    <row r="10" spans="1:11" ht="15.75">
      <c r="A10" s="24"/>
      <c r="B10" s="2"/>
      <c r="C10" s="3"/>
      <c r="D10" s="26"/>
      <c r="E10" s="14"/>
      <c r="F10" s="27">
        <f t="shared" si="0"/>
        <v>0</v>
      </c>
      <c r="G10" s="2"/>
      <c r="H10" s="3"/>
      <c r="I10" s="14"/>
      <c r="J10" s="3"/>
      <c r="K10" s="8"/>
    </row>
    <row r="11" spans="1:11" ht="15" customHeight="1">
      <c r="A11" s="13"/>
      <c r="B11" s="2"/>
      <c r="C11" s="3"/>
      <c r="D11" s="3"/>
      <c r="E11" s="14"/>
      <c r="F11" s="23">
        <f t="shared" si="0"/>
        <v>0</v>
      </c>
      <c r="G11" s="2"/>
      <c r="H11" s="3"/>
      <c r="I11" s="14"/>
      <c r="J11" s="3"/>
      <c r="K11" s="8"/>
    </row>
    <row r="12" spans="1:11" ht="15.75">
      <c r="A12" s="25"/>
      <c r="B12" s="4"/>
      <c r="C12" s="5"/>
      <c r="D12" s="5"/>
      <c r="E12" s="15"/>
      <c r="F12" s="23">
        <f t="shared" si="0"/>
        <v>0</v>
      </c>
      <c r="G12" s="4"/>
      <c r="H12" s="5"/>
      <c r="I12" s="15"/>
      <c r="J12" s="5"/>
      <c r="K12" s="8"/>
    </row>
    <row r="13" spans="1:11" ht="15.75">
      <c r="A13" s="4"/>
      <c r="B13" s="17" t="s">
        <v>9</v>
      </c>
      <c r="C13" s="18">
        <f>SUM(C5:C12)</f>
        <v>0</v>
      </c>
      <c r="D13" s="29">
        <f>SUM(D5:D12)</f>
        <v>93.856</v>
      </c>
      <c r="E13" s="19"/>
      <c r="F13" s="28">
        <f t="shared" si="0"/>
        <v>93.856</v>
      </c>
      <c r="G13" s="21"/>
      <c r="H13" s="18">
        <f>SUM(H5:H12)</f>
        <v>0</v>
      </c>
      <c r="I13" s="19"/>
      <c r="J13" s="18">
        <f>SUM(J5:J12)</f>
        <v>238.6</v>
      </c>
      <c r="K13" s="22">
        <f>C13-H13</f>
        <v>0</v>
      </c>
    </row>
    <row r="16" spans="2:8" ht="15.75">
      <c r="B16" s="12" t="s">
        <v>324</v>
      </c>
      <c r="F16" s="9"/>
      <c r="G16" s="148" t="s">
        <v>323</v>
      </c>
      <c r="H16" s="149"/>
    </row>
    <row r="17" spans="2:8" ht="15">
      <c r="B17" s="12"/>
      <c r="F17" s="10" t="s">
        <v>6</v>
      </c>
      <c r="G17" s="11"/>
      <c r="H17" s="11"/>
    </row>
    <row r="18" spans="2:8" ht="15.75">
      <c r="B18" s="12" t="s">
        <v>5</v>
      </c>
      <c r="F18" s="9"/>
      <c r="G18" s="148" t="s">
        <v>322</v>
      </c>
      <c r="H18" s="149"/>
    </row>
    <row r="19" spans="6:8" ht="15">
      <c r="F19" s="10" t="s">
        <v>6</v>
      </c>
      <c r="G19" s="11"/>
      <c r="H19" s="11"/>
    </row>
  </sheetData>
  <sheetProtection/>
  <mergeCells count="10">
    <mergeCell ref="G16:H16"/>
    <mergeCell ref="G18:H18"/>
    <mergeCell ref="B1:J1"/>
    <mergeCell ref="A2:K2"/>
    <mergeCell ref="A3:A4"/>
    <mergeCell ref="B3:B4"/>
    <mergeCell ref="C3:E3"/>
    <mergeCell ref="F3:F4"/>
    <mergeCell ref="G3:J3"/>
    <mergeCell ref="K3:K4"/>
  </mergeCells>
  <printOptions/>
  <pageMargins left="0.21" right="0.21" top="0.35433070866141736" bottom="0.7480314960629921" header="0.31496062992125984" footer="0.1968503937007874"/>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C6" sqref="C6"/>
    </sheetView>
  </sheetViews>
  <sheetFormatPr defaultColWidth="9.140625" defaultRowHeight="15"/>
  <cols>
    <col min="1" max="1" width="7.28125" style="0" customWidth="1"/>
    <col min="2" max="2" width="2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339</v>
      </c>
      <c r="C1" s="155"/>
      <c r="D1" s="155"/>
      <c r="E1" s="155"/>
      <c r="F1" s="155"/>
      <c r="G1" s="155"/>
      <c r="H1" s="155"/>
      <c r="I1" s="155"/>
      <c r="J1" s="155"/>
      <c r="K1" s="1"/>
    </row>
    <row r="2" spans="1:11" ht="24.75" customHeight="1">
      <c r="A2" s="158" t="s">
        <v>53</v>
      </c>
      <c r="B2" s="158"/>
      <c r="C2" s="158"/>
      <c r="D2" s="158"/>
      <c r="E2" s="158"/>
      <c r="F2" s="158"/>
      <c r="G2" s="158"/>
      <c r="H2" s="158"/>
      <c r="I2" s="158"/>
      <c r="J2" s="158"/>
      <c r="K2" s="158"/>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338</v>
      </c>
      <c r="C5" s="61"/>
      <c r="D5" s="61"/>
      <c r="E5" s="24"/>
      <c r="F5" s="64">
        <f aca="true" t="shared" si="0" ref="F5:F48">SUM(C5,D5)</f>
        <v>0</v>
      </c>
      <c r="G5" s="13">
        <v>2210</v>
      </c>
      <c r="H5" s="61">
        <v>1.58</v>
      </c>
      <c r="I5" s="141" t="s">
        <v>337</v>
      </c>
      <c r="J5" s="61"/>
      <c r="K5" s="140" t="s">
        <v>336</v>
      </c>
    </row>
    <row r="6" spans="1:11" ht="15.75">
      <c r="A6" s="24">
        <v>2</v>
      </c>
      <c r="B6" s="2" t="s">
        <v>12</v>
      </c>
      <c r="C6" s="61">
        <v>0.8</v>
      </c>
      <c r="D6" s="61"/>
      <c r="E6" s="24"/>
      <c r="F6" s="64">
        <f t="shared" si="0"/>
        <v>0.8</v>
      </c>
      <c r="G6" s="13">
        <v>2210</v>
      </c>
      <c r="H6" s="61">
        <v>0.59</v>
      </c>
      <c r="I6" s="141" t="s">
        <v>126</v>
      </c>
      <c r="J6" s="61"/>
      <c r="K6" s="140">
        <v>0.21</v>
      </c>
    </row>
    <row r="7" spans="1:11" ht="47.25">
      <c r="A7" s="24">
        <v>3</v>
      </c>
      <c r="B7" s="142" t="s">
        <v>335</v>
      </c>
      <c r="C7" s="61"/>
      <c r="D7" s="61">
        <v>19.04</v>
      </c>
      <c r="E7" s="24" t="s">
        <v>334</v>
      </c>
      <c r="F7" s="64">
        <f t="shared" si="0"/>
        <v>19.04</v>
      </c>
      <c r="G7" s="13"/>
      <c r="H7" s="61"/>
      <c r="I7" s="141"/>
      <c r="J7" s="61"/>
      <c r="K7" s="140">
        <v>19.04</v>
      </c>
    </row>
    <row r="8" spans="1:11" ht="15.75">
      <c r="A8" s="24"/>
      <c r="B8" s="2"/>
      <c r="C8" s="3"/>
      <c r="D8" s="3"/>
      <c r="E8" s="14"/>
      <c r="F8" s="23">
        <f t="shared" si="0"/>
        <v>0</v>
      </c>
      <c r="G8" s="2"/>
      <c r="H8" s="3"/>
      <c r="I8" s="16"/>
      <c r="J8" s="3"/>
      <c r="K8" s="8"/>
    </row>
    <row r="9" spans="1:11" ht="15.75">
      <c r="A9" s="24"/>
      <c r="B9" s="2"/>
      <c r="C9" s="3"/>
      <c r="D9" s="3"/>
      <c r="E9" s="14"/>
      <c r="F9" s="23">
        <f t="shared" si="0"/>
        <v>0</v>
      </c>
      <c r="G9" s="2"/>
      <c r="H9" s="3"/>
      <c r="I9" s="16"/>
      <c r="J9" s="3"/>
      <c r="K9" s="8"/>
    </row>
    <row r="10" spans="1:11" ht="15.75">
      <c r="A10" s="24"/>
      <c r="B10" s="2"/>
      <c r="C10" s="3"/>
      <c r="D10" s="3"/>
      <c r="E10" s="14"/>
      <c r="F10" s="23">
        <f t="shared" si="0"/>
        <v>0</v>
      </c>
      <c r="G10" s="13"/>
      <c r="H10" s="3"/>
      <c r="I10" s="14"/>
      <c r="J10" s="3"/>
      <c r="K10" s="8"/>
    </row>
    <row r="11" spans="1:11" ht="15.75">
      <c r="A11" s="24"/>
      <c r="B11" s="2"/>
      <c r="C11" s="3"/>
      <c r="D11" s="3"/>
      <c r="E11" s="14"/>
      <c r="F11" s="23">
        <f t="shared" si="0"/>
        <v>0</v>
      </c>
      <c r="G11" s="13"/>
      <c r="H11" s="3"/>
      <c r="I11" s="14"/>
      <c r="J11" s="3"/>
      <c r="K11" s="8"/>
    </row>
    <row r="12" spans="1:11" ht="15.75">
      <c r="A12" s="24"/>
      <c r="B12" s="2"/>
      <c r="C12" s="3"/>
      <c r="D12" s="3"/>
      <c r="E12" s="14"/>
      <c r="F12" s="23">
        <f t="shared" si="0"/>
        <v>0</v>
      </c>
      <c r="G12" s="2"/>
      <c r="H12" s="3"/>
      <c r="I12" s="14"/>
      <c r="J12" s="3"/>
      <c r="K12" s="8"/>
    </row>
    <row r="13" spans="1:11" ht="15.75">
      <c r="A13" s="13"/>
      <c r="B13" s="2"/>
      <c r="C13" s="3"/>
      <c r="D13" s="3"/>
      <c r="E13" s="14"/>
      <c r="F13" s="23">
        <f t="shared" si="0"/>
        <v>0</v>
      </c>
      <c r="G13" s="2"/>
      <c r="H13" s="3"/>
      <c r="I13" s="14"/>
      <c r="J13" s="3"/>
      <c r="K13" s="8"/>
    </row>
    <row r="14" spans="1:11" ht="15" customHeight="1">
      <c r="A14" s="13"/>
      <c r="B14" s="2"/>
      <c r="C14" s="3"/>
      <c r="D14" s="3"/>
      <c r="E14" s="14"/>
      <c r="F14" s="23">
        <f t="shared" si="0"/>
        <v>0</v>
      </c>
      <c r="G14" s="2"/>
      <c r="H14" s="3"/>
      <c r="I14" s="14"/>
      <c r="J14" s="3"/>
      <c r="K14" s="8"/>
    </row>
    <row r="15" spans="1:11" ht="15.75">
      <c r="A15" s="24"/>
      <c r="B15" s="2"/>
      <c r="C15" s="3"/>
      <c r="D15" s="3"/>
      <c r="E15" s="14"/>
      <c r="F15" s="23">
        <f t="shared" si="0"/>
        <v>0</v>
      </c>
      <c r="G15" s="2"/>
      <c r="H15" s="3"/>
      <c r="I15" s="14"/>
      <c r="J15" s="3"/>
      <c r="K15" s="8"/>
    </row>
    <row r="16" spans="1:11" ht="15.75">
      <c r="A16" s="24"/>
      <c r="B16" s="2"/>
      <c r="C16" s="3"/>
      <c r="D16" s="3"/>
      <c r="E16" s="14"/>
      <c r="F16" s="23">
        <f t="shared" si="0"/>
        <v>0</v>
      </c>
      <c r="G16" s="2"/>
      <c r="H16" s="3"/>
      <c r="I16" s="14"/>
      <c r="J16" s="3"/>
      <c r="K16" s="8"/>
    </row>
    <row r="17" spans="1:11" ht="15.75">
      <c r="A17" s="24"/>
      <c r="B17" s="2"/>
      <c r="C17" s="3"/>
      <c r="D17" s="3"/>
      <c r="E17" s="14"/>
      <c r="F17" s="23">
        <f t="shared" si="0"/>
        <v>0</v>
      </c>
      <c r="G17" s="2"/>
      <c r="H17" s="3"/>
      <c r="I17" s="14"/>
      <c r="J17" s="3"/>
      <c r="K17" s="8"/>
    </row>
    <row r="18" spans="1:11" ht="15.75">
      <c r="A18" s="24"/>
      <c r="B18" s="2"/>
      <c r="C18" s="3"/>
      <c r="D18" s="3"/>
      <c r="E18" s="14"/>
      <c r="F18" s="23">
        <f t="shared" si="0"/>
        <v>0</v>
      </c>
      <c r="G18" s="2"/>
      <c r="H18" s="3"/>
      <c r="I18" s="14"/>
      <c r="J18" s="3"/>
      <c r="K18" s="8"/>
    </row>
    <row r="19" spans="1:11" ht="15.75">
      <c r="A19" s="24"/>
      <c r="B19" s="2"/>
      <c r="C19" s="3"/>
      <c r="D19" s="3"/>
      <c r="E19" s="14"/>
      <c r="F19" s="23">
        <f t="shared" si="0"/>
        <v>0</v>
      </c>
      <c r="G19" s="2"/>
      <c r="H19" s="3"/>
      <c r="I19" s="14"/>
      <c r="J19" s="3"/>
      <c r="K19" s="8"/>
    </row>
    <row r="20" spans="1:11" ht="15.75">
      <c r="A20" s="24"/>
      <c r="B20" s="2"/>
      <c r="C20" s="3"/>
      <c r="D20" s="3"/>
      <c r="E20" s="14"/>
      <c r="F20" s="23">
        <f t="shared" si="0"/>
        <v>0</v>
      </c>
      <c r="G20" s="2"/>
      <c r="H20" s="3"/>
      <c r="I20" s="14"/>
      <c r="J20" s="3"/>
      <c r="K20" s="8"/>
    </row>
    <row r="21" spans="1:11" ht="15.75">
      <c r="A21" s="24"/>
      <c r="B21" s="2"/>
      <c r="C21" s="3"/>
      <c r="D21" s="3"/>
      <c r="E21" s="14"/>
      <c r="F21" s="23">
        <f t="shared" si="0"/>
        <v>0</v>
      </c>
      <c r="G21" s="2"/>
      <c r="H21" s="3"/>
      <c r="I21" s="14"/>
      <c r="J21" s="3"/>
      <c r="K21" s="8"/>
    </row>
    <row r="22" spans="1:11" ht="15.75">
      <c r="A22" s="24"/>
      <c r="B22" s="2"/>
      <c r="C22" s="3"/>
      <c r="D22" s="3"/>
      <c r="E22" s="14"/>
      <c r="F22" s="23">
        <f t="shared" si="0"/>
        <v>0</v>
      </c>
      <c r="G22" s="2"/>
      <c r="H22" s="3"/>
      <c r="I22" s="14"/>
      <c r="J22" s="3"/>
      <c r="K22" s="8"/>
    </row>
    <row r="23" spans="1:11" ht="15.75">
      <c r="A23" s="13"/>
      <c r="B23" s="2"/>
      <c r="C23" s="3"/>
      <c r="D23" s="3"/>
      <c r="E23" s="14"/>
      <c r="F23" s="23">
        <f t="shared" si="0"/>
        <v>0</v>
      </c>
      <c r="G23" s="2"/>
      <c r="H23" s="3"/>
      <c r="I23" s="14"/>
      <c r="J23" s="3"/>
      <c r="K23" s="8"/>
    </row>
    <row r="24" spans="1:11" ht="15.75">
      <c r="A24" s="13"/>
      <c r="B24" s="2"/>
      <c r="C24" s="3"/>
      <c r="D24" s="3"/>
      <c r="E24" s="14"/>
      <c r="F24" s="23">
        <f t="shared" si="0"/>
        <v>0</v>
      </c>
      <c r="G24" s="2"/>
      <c r="H24" s="3"/>
      <c r="I24" s="14"/>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0.8</v>
      </c>
      <c r="D48" s="18">
        <f>SUM(D5:D47)</f>
        <v>19.04</v>
      </c>
      <c r="E48" s="19"/>
      <c r="F48" s="20">
        <f t="shared" si="0"/>
        <v>19.84</v>
      </c>
      <c r="G48" s="21"/>
      <c r="H48" s="18">
        <f>SUM(H5:H47)</f>
        <v>2.17</v>
      </c>
      <c r="I48" s="19"/>
      <c r="J48" s="18">
        <f>SUM(J5:J47)</f>
        <v>0</v>
      </c>
      <c r="K48" s="22">
        <v>19.25</v>
      </c>
    </row>
    <row r="51" spans="2:8" ht="15.75">
      <c r="B51" s="12" t="s">
        <v>333</v>
      </c>
      <c r="F51" s="9"/>
      <c r="G51" s="148" t="s">
        <v>332</v>
      </c>
      <c r="H51" s="149"/>
    </row>
    <row r="52" spans="2:8" ht="15">
      <c r="B52" s="12"/>
      <c r="F52" s="10" t="s">
        <v>6</v>
      </c>
      <c r="G52" s="11"/>
      <c r="H52" s="11"/>
    </row>
    <row r="53" spans="2:8" ht="15.75">
      <c r="B53" s="12" t="s">
        <v>331</v>
      </c>
      <c r="F53" s="9"/>
      <c r="G53" s="148" t="s">
        <v>330</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K56"/>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347</v>
      </c>
      <c r="C1" s="155"/>
      <c r="D1" s="155"/>
      <c r="E1" s="155"/>
      <c r="F1" s="155"/>
      <c r="G1" s="155"/>
      <c r="H1" s="155"/>
      <c r="I1" s="155"/>
      <c r="J1" s="155"/>
      <c r="K1" s="1"/>
    </row>
    <row r="2" spans="1:11" ht="31.5" customHeight="1">
      <c r="A2" s="153" t="s">
        <v>254</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184</v>
      </c>
      <c r="C5" s="3">
        <v>1402.7</v>
      </c>
      <c r="D5" s="3"/>
      <c r="E5" s="14"/>
      <c r="F5" s="23">
        <f aca="true" t="shared" si="0" ref="F5:F48">SUM(C5,D5)</f>
        <v>1402.7</v>
      </c>
      <c r="G5" s="2">
        <v>2210</v>
      </c>
      <c r="H5" s="3">
        <v>310.7</v>
      </c>
      <c r="I5" s="16" t="s">
        <v>346</v>
      </c>
      <c r="J5" s="3"/>
      <c r="K5" s="8"/>
    </row>
    <row r="6" spans="1:11" ht="15.75">
      <c r="A6" s="24"/>
      <c r="B6" s="2"/>
      <c r="C6" s="3"/>
      <c r="D6" s="3"/>
      <c r="E6" s="14"/>
      <c r="F6" s="23">
        <f t="shared" si="0"/>
        <v>0</v>
      </c>
      <c r="G6" s="2">
        <v>2220</v>
      </c>
      <c r="H6" s="3">
        <v>544</v>
      </c>
      <c r="I6" s="16" t="s">
        <v>11</v>
      </c>
      <c r="J6" s="3"/>
      <c r="K6" s="8"/>
    </row>
    <row r="7" spans="1:11" ht="15.75">
      <c r="A7" s="24"/>
      <c r="B7" s="2"/>
      <c r="C7" s="3"/>
      <c r="D7" s="3"/>
      <c r="E7" s="14"/>
      <c r="F7" s="23">
        <f t="shared" si="0"/>
        <v>0</v>
      </c>
      <c r="G7" s="2">
        <v>2230</v>
      </c>
      <c r="H7" s="3">
        <v>279</v>
      </c>
      <c r="I7" s="16" t="s">
        <v>345</v>
      </c>
      <c r="J7" s="3"/>
      <c r="K7" s="8"/>
    </row>
    <row r="8" spans="1:11" ht="15.75">
      <c r="A8" s="24"/>
      <c r="B8" s="2"/>
      <c r="C8" s="3"/>
      <c r="D8" s="3"/>
      <c r="E8" s="14"/>
      <c r="F8" s="23">
        <f t="shared" si="0"/>
        <v>0</v>
      </c>
      <c r="G8" s="2">
        <v>2240</v>
      </c>
      <c r="H8" s="3">
        <v>269</v>
      </c>
      <c r="I8" s="16" t="s">
        <v>344</v>
      </c>
      <c r="J8" s="3"/>
      <c r="K8" s="8"/>
    </row>
    <row r="9" spans="1:11" ht="15.75">
      <c r="A9" s="24"/>
      <c r="B9" s="2"/>
      <c r="C9" s="3"/>
      <c r="D9" s="3"/>
      <c r="E9" s="14"/>
      <c r="F9" s="23">
        <f t="shared" si="0"/>
        <v>0</v>
      </c>
      <c r="G9" s="2"/>
      <c r="H9" s="3"/>
      <c r="I9" s="16"/>
      <c r="J9" s="3"/>
      <c r="K9" s="8"/>
    </row>
    <row r="10" spans="1:11" ht="15.75">
      <c r="A10" s="24"/>
      <c r="B10" s="2"/>
      <c r="C10" s="3"/>
      <c r="D10" s="3"/>
      <c r="E10" s="14"/>
      <c r="F10" s="23">
        <f t="shared" si="0"/>
        <v>0</v>
      </c>
      <c r="G10" s="13"/>
      <c r="H10" s="3"/>
      <c r="I10" s="14"/>
      <c r="J10" s="3"/>
      <c r="K10" s="8"/>
    </row>
    <row r="11" spans="1:11" ht="15.75">
      <c r="A11" s="24"/>
      <c r="B11" s="2"/>
      <c r="C11" s="3"/>
      <c r="D11" s="3"/>
      <c r="E11" s="14"/>
      <c r="F11" s="23">
        <f t="shared" si="0"/>
        <v>0</v>
      </c>
      <c r="G11" s="13"/>
      <c r="H11" s="3"/>
      <c r="I11" s="14"/>
      <c r="J11" s="3"/>
      <c r="K11" s="8"/>
    </row>
    <row r="12" spans="1:11" ht="15.75">
      <c r="A12" s="24"/>
      <c r="B12" s="2"/>
      <c r="C12" s="3"/>
      <c r="D12" s="3"/>
      <c r="E12" s="14"/>
      <c r="F12" s="23">
        <f t="shared" si="0"/>
        <v>0</v>
      </c>
      <c r="G12" s="2"/>
      <c r="H12" s="3"/>
      <c r="I12" s="14"/>
      <c r="J12" s="3"/>
      <c r="K12" s="8"/>
    </row>
    <row r="13" spans="1:11" ht="15.75">
      <c r="A13" s="13"/>
      <c r="B13" s="2"/>
      <c r="C13" s="3"/>
      <c r="D13" s="3"/>
      <c r="E13" s="14"/>
      <c r="F13" s="23">
        <f t="shared" si="0"/>
        <v>0</v>
      </c>
      <c r="G13" s="2"/>
      <c r="H13" s="3"/>
      <c r="I13" s="14"/>
      <c r="J13" s="3"/>
      <c r="K13" s="8"/>
    </row>
    <row r="14" spans="1:11" ht="15" customHeight="1">
      <c r="A14" s="13"/>
      <c r="B14" s="2"/>
      <c r="C14" s="3"/>
      <c r="D14" s="3"/>
      <c r="E14" s="14"/>
      <c r="F14" s="23">
        <f t="shared" si="0"/>
        <v>0</v>
      </c>
      <c r="G14" s="2"/>
      <c r="H14" s="3"/>
      <c r="I14" s="14"/>
      <c r="J14" s="3"/>
      <c r="K14" s="8"/>
    </row>
    <row r="15" spans="1:11" ht="15.75">
      <c r="A15" s="24"/>
      <c r="B15" s="2"/>
      <c r="C15" s="3"/>
      <c r="D15" s="3"/>
      <c r="E15" s="14"/>
      <c r="F15" s="23">
        <f t="shared" si="0"/>
        <v>0</v>
      </c>
      <c r="G15" s="2"/>
      <c r="H15" s="3"/>
      <c r="I15" s="14"/>
      <c r="J15" s="3"/>
      <c r="K15" s="8"/>
    </row>
    <row r="16" spans="1:11" ht="15.75">
      <c r="A16" s="24"/>
      <c r="B16" s="2"/>
      <c r="C16" s="3"/>
      <c r="D16" s="3"/>
      <c r="E16" s="14"/>
      <c r="F16" s="23">
        <f t="shared" si="0"/>
        <v>0</v>
      </c>
      <c r="G16" s="2"/>
      <c r="H16" s="3"/>
      <c r="I16" s="14"/>
      <c r="J16" s="3"/>
      <c r="K16" s="8"/>
    </row>
    <row r="17" spans="1:11" ht="15.75">
      <c r="A17" s="24"/>
      <c r="B17" s="2"/>
      <c r="C17" s="3"/>
      <c r="D17" s="3"/>
      <c r="E17" s="14"/>
      <c r="F17" s="23">
        <f t="shared" si="0"/>
        <v>0</v>
      </c>
      <c r="G17" s="2"/>
      <c r="H17" s="3"/>
      <c r="I17" s="14"/>
      <c r="J17" s="3"/>
      <c r="K17" s="8"/>
    </row>
    <row r="18" spans="1:11" ht="15.75">
      <c r="A18" s="24"/>
      <c r="B18" s="2"/>
      <c r="C18" s="3"/>
      <c r="D18" s="3"/>
      <c r="E18" s="14"/>
      <c r="F18" s="23">
        <f t="shared" si="0"/>
        <v>0</v>
      </c>
      <c r="G18" s="2"/>
      <c r="H18" s="3"/>
      <c r="I18" s="14"/>
      <c r="J18" s="3"/>
      <c r="K18" s="8"/>
    </row>
    <row r="19" spans="1:11" ht="15.75">
      <c r="A19" s="24"/>
      <c r="B19" s="2"/>
      <c r="C19" s="3"/>
      <c r="D19" s="3"/>
      <c r="E19" s="14"/>
      <c r="F19" s="23">
        <f t="shared" si="0"/>
        <v>0</v>
      </c>
      <c r="G19" s="2"/>
      <c r="H19" s="3"/>
      <c r="I19" s="14"/>
      <c r="J19" s="3"/>
      <c r="K19" s="8"/>
    </row>
    <row r="20" spans="1:11" ht="15.75">
      <c r="A20" s="24"/>
      <c r="B20" s="2"/>
      <c r="C20" s="3"/>
      <c r="D20" s="3"/>
      <c r="E20" s="14"/>
      <c r="F20" s="23">
        <f t="shared" si="0"/>
        <v>0</v>
      </c>
      <c r="G20" s="2"/>
      <c r="H20" s="3"/>
      <c r="I20" s="14"/>
      <c r="J20" s="3"/>
      <c r="K20" s="8"/>
    </row>
    <row r="21" spans="1:11" ht="15.75">
      <c r="A21" s="24"/>
      <c r="B21" s="2"/>
      <c r="C21" s="3"/>
      <c r="D21" s="3"/>
      <c r="E21" s="14"/>
      <c r="F21" s="23">
        <f t="shared" si="0"/>
        <v>0</v>
      </c>
      <c r="G21" s="2"/>
      <c r="H21" s="3"/>
      <c r="I21" s="14"/>
      <c r="J21" s="3"/>
      <c r="K21" s="8"/>
    </row>
    <row r="22" spans="1:11" ht="15.75">
      <c r="A22" s="24"/>
      <c r="B22" s="2"/>
      <c r="C22" s="3"/>
      <c r="D22" s="3"/>
      <c r="E22" s="14"/>
      <c r="F22" s="23">
        <f t="shared" si="0"/>
        <v>0</v>
      </c>
      <c r="G22" s="2"/>
      <c r="H22" s="3"/>
      <c r="I22" s="14"/>
      <c r="J22" s="3"/>
      <c r="K22" s="8"/>
    </row>
    <row r="23" spans="1:11" ht="15.75">
      <c r="A23" s="13"/>
      <c r="B23" s="2"/>
      <c r="C23" s="3"/>
      <c r="D23" s="3"/>
      <c r="E23" s="14"/>
      <c r="F23" s="23">
        <f t="shared" si="0"/>
        <v>0</v>
      </c>
      <c r="G23" s="2"/>
      <c r="H23" s="3"/>
      <c r="I23" s="14"/>
      <c r="J23" s="3"/>
      <c r="K23" s="8"/>
    </row>
    <row r="24" spans="1:11" ht="15.75">
      <c r="A24" s="13"/>
      <c r="B24" s="2"/>
      <c r="C24" s="3"/>
      <c r="D24" s="3"/>
      <c r="E24" s="14"/>
      <c r="F24" s="23">
        <f t="shared" si="0"/>
        <v>0</v>
      </c>
      <c r="G24" s="2"/>
      <c r="H24" s="3"/>
      <c r="I24" s="14"/>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1402.7</v>
      </c>
      <c r="D48" s="18">
        <f>SUM(D5:D47)</f>
        <v>0</v>
      </c>
      <c r="E48" s="19"/>
      <c r="F48" s="20">
        <f t="shared" si="0"/>
        <v>1402.7</v>
      </c>
      <c r="G48" s="21"/>
      <c r="H48" s="18">
        <f>SUM(H5:H47)</f>
        <v>1402.7</v>
      </c>
      <c r="I48" s="19"/>
      <c r="J48" s="18">
        <f>SUM(J5:J47)</f>
        <v>0</v>
      </c>
      <c r="K48" s="22">
        <f>C48-H48</f>
        <v>0</v>
      </c>
    </row>
    <row r="51" spans="2:8" ht="15.75">
      <c r="B51" s="12" t="s">
        <v>343</v>
      </c>
      <c r="F51" s="9"/>
      <c r="G51" s="148" t="s">
        <v>342</v>
      </c>
      <c r="H51" s="149"/>
    </row>
    <row r="52" spans="2:8" ht="15">
      <c r="B52" s="12"/>
      <c r="F52" s="10" t="s">
        <v>6</v>
      </c>
      <c r="G52" s="11"/>
      <c r="H52" s="11"/>
    </row>
    <row r="53" spans="2:8" ht="15.75">
      <c r="B53" s="12" t="s">
        <v>5</v>
      </c>
      <c r="F53" s="9"/>
      <c r="G53" s="148" t="s">
        <v>341</v>
      </c>
      <c r="H53" s="149"/>
    </row>
    <row r="54" spans="6:8" ht="15">
      <c r="F54" s="10" t="s">
        <v>6</v>
      </c>
      <c r="G54" s="11"/>
      <c r="H54" s="11"/>
    </row>
    <row r="56" ht="15">
      <c r="B56" t="s">
        <v>340</v>
      </c>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51" r:id="rId1"/>
</worksheet>
</file>

<file path=xl/worksheets/sheet17.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355</v>
      </c>
      <c r="C1" s="155"/>
      <c r="D1" s="155"/>
      <c r="E1" s="155"/>
      <c r="F1" s="155"/>
      <c r="G1" s="155"/>
      <c r="H1" s="155"/>
      <c r="I1" s="155"/>
      <c r="J1" s="155"/>
      <c r="K1" s="1"/>
    </row>
    <row r="2" spans="1:11" s="45" customFormat="1" ht="23.25" customHeight="1">
      <c r="A2" s="158" t="s">
        <v>354</v>
      </c>
      <c r="B2" s="158"/>
      <c r="C2" s="158"/>
      <c r="D2" s="158"/>
      <c r="E2" s="158"/>
      <c r="F2" s="158"/>
      <c r="G2" s="158"/>
      <c r="H2" s="158"/>
      <c r="I2" s="158"/>
      <c r="J2" s="158"/>
      <c r="K2" s="158"/>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31.5">
      <c r="A5" s="24">
        <v>1</v>
      </c>
      <c r="B5" s="2" t="s">
        <v>353</v>
      </c>
      <c r="C5" s="3"/>
      <c r="D5" s="3">
        <v>530.8</v>
      </c>
      <c r="E5" s="14" t="s">
        <v>352</v>
      </c>
      <c r="F5" s="23">
        <f aca="true" t="shared" si="0" ref="F5:F48">SUM(C5,D5)</f>
        <v>530.8</v>
      </c>
      <c r="G5" s="2"/>
      <c r="H5" s="3"/>
      <c r="I5" s="14" t="s">
        <v>352</v>
      </c>
      <c r="J5" s="3">
        <v>55</v>
      </c>
      <c r="K5" s="8"/>
    </row>
    <row r="6" spans="1:11" ht="31.5">
      <c r="A6" s="24">
        <v>2</v>
      </c>
      <c r="B6" s="14" t="s">
        <v>351</v>
      </c>
      <c r="C6" s="3"/>
      <c r="D6" s="3">
        <v>2.9</v>
      </c>
      <c r="E6" s="14" t="s">
        <v>11</v>
      </c>
      <c r="F6" s="23">
        <f t="shared" si="0"/>
        <v>2.9</v>
      </c>
      <c r="G6" s="2"/>
      <c r="H6" s="3"/>
      <c r="I6" s="14" t="s">
        <v>11</v>
      </c>
      <c r="J6" s="3">
        <v>0.7</v>
      </c>
      <c r="K6" s="8"/>
    </row>
    <row r="7" spans="1:11" ht="31.5">
      <c r="A7" s="24">
        <v>3</v>
      </c>
      <c r="B7" s="14" t="s">
        <v>350</v>
      </c>
      <c r="C7" s="3"/>
      <c r="D7" s="3">
        <v>21.8</v>
      </c>
      <c r="E7" s="14" t="s">
        <v>11</v>
      </c>
      <c r="F7" s="23">
        <f t="shared" si="0"/>
        <v>21.8</v>
      </c>
      <c r="G7" s="2"/>
      <c r="H7" s="3"/>
      <c r="I7" s="16"/>
      <c r="J7" s="3"/>
      <c r="K7" s="8"/>
    </row>
    <row r="8" spans="1:11" ht="15.75" hidden="1">
      <c r="A8" s="24"/>
      <c r="B8" s="2"/>
      <c r="C8" s="3"/>
      <c r="D8" s="3"/>
      <c r="E8" s="14"/>
      <c r="F8" s="23">
        <f t="shared" si="0"/>
        <v>0</v>
      </c>
      <c r="G8" s="2"/>
      <c r="H8" s="3"/>
      <c r="I8" s="16"/>
      <c r="J8" s="3"/>
      <c r="K8" s="8"/>
    </row>
    <row r="9" spans="1:11" ht="15.75" hidden="1">
      <c r="A9" s="24"/>
      <c r="B9" s="2"/>
      <c r="C9" s="3"/>
      <c r="D9" s="3"/>
      <c r="E9" s="14"/>
      <c r="F9" s="23">
        <f t="shared" si="0"/>
        <v>0</v>
      </c>
      <c r="G9" s="2"/>
      <c r="H9" s="3"/>
      <c r="I9" s="16"/>
      <c r="J9" s="3"/>
      <c r="K9" s="8"/>
    </row>
    <row r="10" spans="1:11" ht="15.75" hidden="1">
      <c r="A10" s="24"/>
      <c r="B10" s="2"/>
      <c r="C10" s="3"/>
      <c r="D10" s="3"/>
      <c r="E10" s="14"/>
      <c r="F10" s="23">
        <f t="shared" si="0"/>
        <v>0</v>
      </c>
      <c r="G10" s="13"/>
      <c r="H10" s="3"/>
      <c r="I10" s="14"/>
      <c r="J10" s="3"/>
      <c r="K10" s="8"/>
    </row>
    <row r="11" spans="1:11" ht="15.75" hidden="1">
      <c r="A11" s="24"/>
      <c r="B11" s="2"/>
      <c r="C11" s="3"/>
      <c r="D11" s="3"/>
      <c r="E11" s="14"/>
      <c r="F11" s="23">
        <f t="shared" si="0"/>
        <v>0</v>
      </c>
      <c r="G11" s="13"/>
      <c r="H11" s="3"/>
      <c r="I11" s="14"/>
      <c r="J11" s="3"/>
      <c r="K11" s="8"/>
    </row>
    <row r="12" spans="1:11" ht="15.75" hidden="1">
      <c r="A12" s="24"/>
      <c r="B12" s="2"/>
      <c r="C12" s="3"/>
      <c r="D12" s="3"/>
      <c r="E12" s="14"/>
      <c r="F12" s="23">
        <f t="shared" si="0"/>
        <v>0</v>
      </c>
      <c r="G12" s="2"/>
      <c r="H12" s="3"/>
      <c r="I12" s="14"/>
      <c r="J12" s="3"/>
      <c r="K12" s="8"/>
    </row>
    <row r="13" spans="1:11" ht="15.75" hidden="1">
      <c r="A13" s="13"/>
      <c r="B13" s="2"/>
      <c r="C13" s="3"/>
      <c r="D13" s="3"/>
      <c r="E13" s="14"/>
      <c r="F13" s="23">
        <f t="shared" si="0"/>
        <v>0</v>
      </c>
      <c r="G13" s="2"/>
      <c r="H13" s="3"/>
      <c r="I13" s="14"/>
      <c r="J13" s="3"/>
      <c r="K13" s="8"/>
    </row>
    <row r="14" spans="1:11" ht="15" customHeight="1" hidden="1">
      <c r="A14" s="13"/>
      <c r="B14" s="2"/>
      <c r="C14" s="3"/>
      <c r="D14" s="3"/>
      <c r="E14" s="14"/>
      <c r="F14" s="23">
        <f t="shared" si="0"/>
        <v>0</v>
      </c>
      <c r="G14" s="2"/>
      <c r="H14" s="3"/>
      <c r="I14" s="14"/>
      <c r="J14" s="3"/>
      <c r="K14" s="8"/>
    </row>
    <row r="15" spans="1:11" ht="15.75" hidden="1">
      <c r="A15" s="24"/>
      <c r="B15" s="2"/>
      <c r="C15" s="3"/>
      <c r="D15" s="3"/>
      <c r="E15" s="14"/>
      <c r="F15" s="23">
        <f t="shared" si="0"/>
        <v>0</v>
      </c>
      <c r="G15" s="2"/>
      <c r="H15" s="3"/>
      <c r="I15" s="14"/>
      <c r="J15" s="3"/>
      <c r="K15" s="8"/>
    </row>
    <row r="16" spans="1:11" ht="15.75" hidden="1">
      <c r="A16" s="24"/>
      <c r="B16" s="2"/>
      <c r="C16" s="3"/>
      <c r="D16" s="3"/>
      <c r="E16" s="14"/>
      <c r="F16" s="23">
        <f t="shared" si="0"/>
        <v>0</v>
      </c>
      <c r="G16" s="2"/>
      <c r="H16" s="3"/>
      <c r="I16" s="14"/>
      <c r="J16" s="3"/>
      <c r="K16" s="8"/>
    </row>
    <row r="17" spans="1:11" ht="15.75" hidden="1">
      <c r="A17" s="24"/>
      <c r="B17" s="2"/>
      <c r="C17" s="3"/>
      <c r="D17" s="3"/>
      <c r="E17" s="14"/>
      <c r="F17" s="23">
        <f t="shared" si="0"/>
        <v>0</v>
      </c>
      <c r="G17" s="2"/>
      <c r="H17" s="3"/>
      <c r="I17" s="14"/>
      <c r="J17" s="3"/>
      <c r="K17" s="8"/>
    </row>
    <row r="18" spans="1:11" ht="15.75" hidden="1">
      <c r="A18" s="24"/>
      <c r="B18" s="2"/>
      <c r="C18" s="3"/>
      <c r="D18" s="3"/>
      <c r="E18" s="14"/>
      <c r="F18" s="23">
        <f t="shared" si="0"/>
        <v>0</v>
      </c>
      <c r="G18" s="2"/>
      <c r="H18" s="3"/>
      <c r="I18" s="14"/>
      <c r="J18" s="3"/>
      <c r="K18" s="8"/>
    </row>
    <row r="19" spans="1:11" ht="15.75" hidden="1">
      <c r="A19" s="24"/>
      <c r="B19" s="2"/>
      <c r="C19" s="3"/>
      <c r="D19" s="3"/>
      <c r="E19" s="14"/>
      <c r="F19" s="23">
        <f t="shared" si="0"/>
        <v>0</v>
      </c>
      <c r="G19" s="2"/>
      <c r="H19" s="3"/>
      <c r="I19" s="14"/>
      <c r="J19" s="3"/>
      <c r="K19" s="8"/>
    </row>
    <row r="20" spans="1:11" ht="15.75" hidden="1">
      <c r="A20" s="24"/>
      <c r="B20" s="2"/>
      <c r="C20" s="3"/>
      <c r="D20" s="3"/>
      <c r="E20" s="14"/>
      <c r="F20" s="23">
        <f t="shared" si="0"/>
        <v>0</v>
      </c>
      <c r="G20" s="2"/>
      <c r="H20" s="3"/>
      <c r="I20" s="14"/>
      <c r="J20" s="3"/>
      <c r="K20" s="8"/>
    </row>
    <row r="21" spans="1:11" ht="15.75" hidden="1">
      <c r="A21" s="24"/>
      <c r="B21" s="2"/>
      <c r="C21" s="3"/>
      <c r="D21" s="3"/>
      <c r="E21" s="14"/>
      <c r="F21" s="23">
        <f t="shared" si="0"/>
        <v>0</v>
      </c>
      <c r="G21" s="2"/>
      <c r="H21" s="3"/>
      <c r="I21" s="14"/>
      <c r="J21" s="3"/>
      <c r="K21" s="8"/>
    </row>
    <row r="22" spans="1:11" ht="15.75" hidden="1">
      <c r="A22" s="24"/>
      <c r="B22" s="2"/>
      <c r="C22" s="3"/>
      <c r="D22" s="3"/>
      <c r="E22" s="14"/>
      <c r="F22" s="23">
        <f t="shared" si="0"/>
        <v>0</v>
      </c>
      <c r="G22" s="2"/>
      <c r="H22" s="3"/>
      <c r="I22" s="14"/>
      <c r="J22" s="3"/>
      <c r="K22" s="8"/>
    </row>
    <row r="23" spans="1:11" ht="15.75" hidden="1">
      <c r="A23" s="13"/>
      <c r="B23" s="2"/>
      <c r="C23" s="3"/>
      <c r="D23" s="3"/>
      <c r="E23" s="14"/>
      <c r="F23" s="23">
        <f t="shared" si="0"/>
        <v>0</v>
      </c>
      <c r="G23" s="2"/>
      <c r="H23" s="3"/>
      <c r="I23" s="14"/>
      <c r="J23" s="3"/>
      <c r="K23" s="8"/>
    </row>
    <row r="24" spans="1:11" ht="15.75" hidden="1">
      <c r="A24" s="13"/>
      <c r="B24" s="2"/>
      <c r="C24" s="3"/>
      <c r="D24" s="3"/>
      <c r="E24" s="14"/>
      <c r="F24" s="23">
        <f t="shared" si="0"/>
        <v>0</v>
      </c>
      <c r="G24" s="2"/>
      <c r="H24" s="3"/>
      <c r="I24" s="14"/>
      <c r="J24" s="3"/>
      <c r="K24" s="8"/>
    </row>
    <row r="25" spans="1:11" ht="15.75" hidden="1">
      <c r="A25" s="24"/>
      <c r="B25" s="2"/>
      <c r="C25" s="3"/>
      <c r="D25" s="3"/>
      <c r="E25" s="14"/>
      <c r="F25" s="23">
        <f t="shared" si="0"/>
        <v>0</v>
      </c>
      <c r="G25" s="2"/>
      <c r="H25" s="3"/>
      <c r="I25" s="14"/>
      <c r="J25" s="3"/>
      <c r="K25" s="8"/>
    </row>
    <row r="26" spans="1:11" ht="15.75" hidden="1">
      <c r="A26" s="24"/>
      <c r="B26" s="2"/>
      <c r="C26" s="3"/>
      <c r="D26" s="3"/>
      <c r="E26" s="14"/>
      <c r="F26" s="23">
        <f t="shared" si="0"/>
        <v>0</v>
      </c>
      <c r="G26" s="2"/>
      <c r="H26" s="3"/>
      <c r="I26" s="14"/>
      <c r="J26" s="3"/>
      <c r="K26" s="8"/>
    </row>
    <row r="27" spans="1:11" ht="15.75" hidden="1">
      <c r="A27" s="24"/>
      <c r="B27" s="2"/>
      <c r="C27" s="3"/>
      <c r="D27" s="3"/>
      <c r="E27" s="14"/>
      <c r="F27" s="23">
        <f t="shared" si="0"/>
        <v>0</v>
      </c>
      <c r="G27" s="2"/>
      <c r="H27" s="3"/>
      <c r="I27" s="14"/>
      <c r="J27" s="3"/>
      <c r="K27" s="8"/>
    </row>
    <row r="28" spans="1:11" ht="15.75" hidden="1">
      <c r="A28" s="24"/>
      <c r="B28" s="2"/>
      <c r="C28" s="3"/>
      <c r="D28" s="3"/>
      <c r="E28" s="14"/>
      <c r="F28" s="23">
        <f t="shared" si="0"/>
        <v>0</v>
      </c>
      <c r="G28" s="2"/>
      <c r="H28" s="3"/>
      <c r="I28" s="14"/>
      <c r="J28" s="3"/>
      <c r="K28" s="8"/>
    </row>
    <row r="29" spans="1:11" ht="15.75" hidden="1">
      <c r="A29" s="24"/>
      <c r="B29" s="2"/>
      <c r="C29" s="3"/>
      <c r="D29" s="3"/>
      <c r="E29" s="14"/>
      <c r="F29" s="23">
        <f t="shared" si="0"/>
        <v>0</v>
      </c>
      <c r="G29" s="2"/>
      <c r="H29" s="3"/>
      <c r="I29" s="14"/>
      <c r="J29" s="3"/>
      <c r="K29" s="8"/>
    </row>
    <row r="30" spans="1:11" ht="15.75" hidden="1">
      <c r="A30" s="24"/>
      <c r="B30" s="2"/>
      <c r="C30" s="3"/>
      <c r="D30" s="3"/>
      <c r="E30" s="14"/>
      <c r="F30" s="23">
        <f t="shared" si="0"/>
        <v>0</v>
      </c>
      <c r="G30" s="2"/>
      <c r="H30" s="3"/>
      <c r="I30" s="14"/>
      <c r="J30" s="3"/>
      <c r="K30" s="8"/>
    </row>
    <row r="31" spans="1:11" ht="15.75" hidden="1">
      <c r="A31" s="24"/>
      <c r="B31" s="2"/>
      <c r="C31" s="3"/>
      <c r="D31" s="3"/>
      <c r="E31" s="14"/>
      <c r="F31" s="23">
        <f t="shared" si="0"/>
        <v>0</v>
      </c>
      <c r="G31" s="2"/>
      <c r="H31" s="3"/>
      <c r="I31" s="14"/>
      <c r="J31" s="3"/>
      <c r="K31" s="8"/>
    </row>
    <row r="32" spans="1:11" ht="15.75" hidden="1">
      <c r="A32" s="24"/>
      <c r="B32" s="2"/>
      <c r="C32" s="3"/>
      <c r="D32" s="3"/>
      <c r="E32" s="14"/>
      <c r="F32" s="23">
        <f t="shared" si="0"/>
        <v>0</v>
      </c>
      <c r="G32" s="2"/>
      <c r="H32" s="3"/>
      <c r="I32" s="14"/>
      <c r="J32" s="3"/>
      <c r="K32" s="8"/>
    </row>
    <row r="33" spans="1:11" ht="15.75" hidden="1">
      <c r="A33" s="13"/>
      <c r="B33" s="2"/>
      <c r="C33" s="3"/>
      <c r="D33" s="3"/>
      <c r="E33" s="14"/>
      <c r="F33" s="23">
        <f t="shared" si="0"/>
        <v>0</v>
      </c>
      <c r="G33" s="2"/>
      <c r="H33" s="3"/>
      <c r="I33" s="14"/>
      <c r="J33" s="3"/>
      <c r="K33" s="8"/>
    </row>
    <row r="34" spans="1:11" ht="15.75" hidden="1">
      <c r="A34" s="13"/>
      <c r="B34" s="2"/>
      <c r="C34" s="3"/>
      <c r="D34" s="3"/>
      <c r="E34" s="14"/>
      <c r="F34" s="23">
        <f t="shared" si="0"/>
        <v>0</v>
      </c>
      <c r="G34" s="2"/>
      <c r="H34" s="3"/>
      <c r="I34" s="14"/>
      <c r="J34" s="3"/>
      <c r="K34" s="8"/>
    </row>
    <row r="35" spans="1:11" ht="15.75" hidden="1">
      <c r="A35" s="24"/>
      <c r="B35" s="2"/>
      <c r="C35" s="3"/>
      <c r="D35" s="3"/>
      <c r="E35" s="14"/>
      <c r="F35" s="23">
        <f t="shared" si="0"/>
        <v>0</v>
      </c>
      <c r="G35" s="2"/>
      <c r="H35" s="3"/>
      <c r="I35" s="14"/>
      <c r="J35" s="3"/>
      <c r="K35" s="8"/>
    </row>
    <row r="36" spans="1:11" ht="15.75" hidden="1">
      <c r="A36" s="24"/>
      <c r="B36" s="2"/>
      <c r="C36" s="3"/>
      <c r="D36" s="3"/>
      <c r="E36" s="14"/>
      <c r="F36" s="23">
        <f t="shared" si="0"/>
        <v>0</v>
      </c>
      <c r="G36" s="2"/>
      <c r="H36" s="3"/>
      <c r="I36" s="14"/>
      <c r="J36" s="3"/>
      <c r="K36" s="8"/>
    </row>
    <row r="37" spans="1:11" ht="15.75" hidden="1">
      <c r="A37" s="24"/>
      <c r="B37" s="2"/>
      <c r="C37" s="3"/>
      <c r="D37" s="3"/>
      <c r="E37" s="14"/>
      <c r="F37" s="23">
        <f t="shared" si="0"/>
        <v>0</v>
      </c>
      <c r="G37" s="2"/>
      <c r="H37" s="3"/>
      <c r="I37" s="14"/>
      <c r="J37" s="3"/>
      <c r="K37" s="8"/>
    </row>
    <row r="38" spans="1:11" ht="15.75" hidden="1">
      <c r="A38" s="24"/>
      <c r="B38" s="2"/>
      <c r="C38" s="3"/>
      <c r="D38" s="3"/>
      <c r="E38" s="14"/>
      <c r="F38" s="23">
        <f t="shared" si="0"/>
        <v>0</v>
      </c>
      <c r="G38" s="2"/>
      <c r="H38" s="3"/>
      <c r="I38" s="14"/>
      <c r="J38" s="3"/>
      <c r="K38" s="8"/>
    </row>
    <row r="39" spans="1:11" ht="15.75" hidden="1">
      <c r="A39" s="24"/>
      <c r="B39" s="2"/>
      <c r="C39" s="3"/>
      <c r="D39" s="3"/>
      <c r="E39" s="14"/>
      <c r="F39" s="23">
        <f t="shared" si="0"/>
        <v>0</v>
      </c>
      <c r="G39" s="2"/>
      <c r="H39" s="3"/>
      <c r="I39" s="14"/>
      <c r="J39" s="3"/>
      <c r="K39" s="8"/>
    </row>
    <row r="40" spans="1:11" ht="15.75" hidden="1">
      <c r="A40" s="24"/>
      <c r="B40" s="2"/>
      <c r="C40" s="3"/>
      <c r="D40" s="3"/>
      <c r="E40" s="14"/>
      <c r="F40" s="23">
        <f t="shared" si="0"/>
        <v>0</v>
      </c>
      <c r="G40" s="2"/>
      <c r="H40" s="3"/>
      <c r="I40" s="14"/>
      <c r="J40" s="3"/>
      <c r="K40" s="8"/>
    </row>
    <row r="41" spans="1:11" ht="15.75" hidden="1">
      <c r="A41" s="24"/>
      <c r="B41" s="2"/>
      <c r="C41" s="3"/>
      <c r="D41" s="3"/>
      <c r="E41" s="14"/>
      <c r="F41" s="23">
        <f t="shared" si="0"/>
        <v>0</v>
      </c>
      <c r="G41" s="2"/>
      <c r="H41" s="3"/>
      <c r="I41" s="14"/>
      <c r="J41" s="3"/>
      <c r="K41" s="8"/>
    </row>
    <row r="42" spans="1:11" ht="15.75" hidden="1">
      <c r="A42" s="24"/>
      <c r="B42" s="2"/>
      <c r="C42" s="3"/>
      <c r="D42" s="3"/>
      <c r="E42" s="14"/>
      <c r="F42" s="23">
        <f t="shared" si="0"/>
        <v>0</v>
      </c>
      <c r="G42" s="2"/>
      <c r="H42" s="3"/>
      <c r="I42" s="14"/>
      <c r="J42" s="3"/>
      <c r="K42" s="8"/>
    </row>
    <row r="43" spans="1:11" ht="15.75" hidden="1">
      <c r="A43" s="13"/>
      <c r="B43" s="2"/>
      <c r="C43" s="3"/>
      <c r="D43" s="3"/>
      <c r="E43" s="14"/>
      <c r="F43" s="23">
        <f t="shared" si="0"/>
        <v>0</v>
      </c>
      <c r="G43" s="2"/>
      <c r="H43" s="3"/>
      <c r="I43" s="14"/>
      <c r="J43" s="3"/>
      <c r="K43" s="8"/>
    </row>
    <row r="44" spans="1:11" ht="15.75" hidden="1">
      <c r="A44" s="13"/>
      <c r="B44" s="2"/>
      <c r="C44" s="3"/>
      <c r="D44" s="3"/>
      <c r="E44" s="14"/>
      <c r="F44" s="23">
        <f t="shared" si="0"/>
        <v>0</v>
      </c>
      <c r="G44" s="2"/>
      <c r="H44" s="3"/>
      <c r="I44" s="14"/>
      <c r="J44" s="3"/>
      <c r="K44" s="8"/>
    </row>
    <row r="45" spans="1:11" ht="15.75" hidden="1">
      <c r="A45" s="25"/>
      <c r="B45" s="4"/>
      <c r="C45" s="5"/>
      <c r="D45" s="5"/>
      <c r="E45" s="15"/>
      <c r="F45" s="23">
        <f t="shared" si="0"/>
        <v>0</v>
      </c>
      <c r="G45" s="4"/>
      <c r="H45" s="5"/>
      <c r="I45" s="15"/>
      <c r="J45" s="5"/>
      <c r="K45" s="8"/>
    </row>
    <row r="46" spans="1:11" ht="15.75" hidden="1">
      <c r="A46" s="25"/>
      <c r="B46" s="4"/>
      <c r="C46" s="5"/>
      <c r="D46" s="5"/>
      <c r="E46" s="15"/>
      <c r="F46" s="23">
        <f t="shared" si="0"/>
        <v>0</v>
      </c>
      <c r="G46" s="4"/>
      <c r="H46" s="5"/>
      <c r="I46" s="15"/>
      <c r="J46" s="5"/>
      <c r="K46" s="8"/>
    </row>
    <row r="47" spans="1:11" ht="15.75" hidden="1">
      <c r="A47" s="25"/>
      <c r="B47" s="4"/>
      <c r="C47" s="5"/>
      <c r="D47" s="5"/>
      <c r="E47" s="15"/>
      <c r="F47" s="23">
        <f t="shared" si="0"/>
        <v>0</v>
      </c>
      <c r="G47" s="4"/>
      <c r="H47" s="5"/>
      <c r="I47" s="15"/>
      <c r="J47" s="5"/>
      <c r="K47" s="8"/>
    </row>
    <row r="48" spans="1:11" ht="15.75">
      <c r="A48" s="4"/>
      <c r="B48" s="17" t="s">
        <v>9</v>
      </c>
      <c r="C48" s="18">
        <f>SUM(C5:C47)</f>
        <v>0</v>
      </c>
      <c r="D48" s="18">
        <f>SUM(D5:D47)</f>
        <v>555.4999999999999</v>
      </c>
      <c r="E48" s="19"/>
      <c r="F48" s="20">
        <f t="shared" si="0"/>
        <v>555.4999999999999</v>
      </c>
      <c r="G48" s="21"/>
      <c r="H48" s="18">
        <f>SUM(H5:H47)</f>
        <v>0</v>
      </c>
      <c r="I48" s="19"/>
      <c r="J48" s="18">
        <f>SUM(J5:J47)</f>
        <v>55.7</v>
      </c>
      <c r="K48" s="22">
        <f>C48-H48</f>
        <v>0</v>
      </c>
    </row>
    <row r="51" spans="2:8" ht="15.75">
      <c r="B51" s="12" t="s">
        <v>324</v>
      </c>
      <c r="F51" s="9"/>
      <c r="G51" s="148" t="s">
        <v>349</v>
      </c>
      <c r="H51" s="149"/>
    </row>
    <row r="52" spans="2:8" ht="15">
      <c r="B52" s="12"/>
      <c r="F52" s="10" t="s">
        <v>6</v>
      </c>
      <c r="G52" s="11"/>
      <c r="H52" s="11"/>
    </row>
    <row r="53" spans="2:8" ht="15.75">
      <c r="B53" s="12" t="s">
        <v>5</v>
      </c>
      <c r="F53" s="9"/>
      <c r="G53" s="148" t="s">
        <v>348</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80" r:id="rId1"/>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367</v>
      </c>
      <c r="C1" s="155"/>
      <c r="D1" s="155"/>
      <c r="E1" s="155"/>
      <c r="F1" s="155"/>
      <c r="G1" s="155"/>
      <c r="H1" s="155"/>
      <c r="I1" s="155"/>
      <c r="J1" s="155"/>
      <c r="K1" s="1"/>
    </row>
    <row r="2" spans="1:11" s="45" customFormat="1" ht="18" customHeight="1">
      <c r="A2" s="158" t="s">
        <v>366</v>
      </c>
      <c r="B2" s="158"/>
      <c r="C2" s="158"/>
      <c r="D2" s="158"/>
      <c r="E2" s="158"/>
      <c r="F2" s="158"/>
      <c r="G2" s="158"/>
      <c r="H2" s="158"/>
      <c r="I2" s="158"/>
      <c r="J2" s="158"/>
      <c r="K2" s="158"/>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31.5">
      <c r="A5" s="24">
        <v>1</v>
      </c>
      <c r="B5" s="2" t="s">
        <v>12</v>
      </c>
      <c r="C5" s="3">
        <v>38.027</v>
      </c>
      <c r="D5" s="3"/>
      <c r="E5" s="14"/>
      <c r="F5" s="23">
        <f aca="true" t="shared" si="0" ref="F5:F11">SUM(C5,D5)</f>
        <v>38.027</v>
      </c>
      <c r="G5" s="14" t="s">
        <v>365</v>
      </c>
      <c r="H5" s="3">
        <v>10.057</v>
      </c>
      <c r="I5" s="147"/>
      <c r="J5" s="146"/>
      <c r="K5" s="8"/>
    </row>
    <row r="6" spans="1:11" ht="15.75">
      <c r="A6" s="24"/>
      <c r="B6" s="2"/>
      <c r="C6" s="3"/>
      <c r="D6" s="3"/>
      <c r="E6" s="14"/>
      <c r="F6" s="23">
        <f t="shared" si="0"/>
        <v>0</v>
      </c>
      <c r="G6" s="14" t="s">
        <v>364</v>
      </c>
      <c r="H6" s="3">
        <v>0.952</v>
      </c>
      <c r="I6" s="16"/>
      <c r="J6" s="3"/>
      <c r="K6" s="8"/>
    </row>
    <row r="7" spans="1:11" ht="15.75">
      <c r="A7" s="24"/>
      <c r="B7" s="2"/>
      <c r="C7" s="3"/>
      <c r="D7" s="3"/>
      <c r="E7" s="14"/>
      <c r="F7" s="23">
        <f t="shared" si="0"/>
        <v>0</v>
      </c>
      <c r="G7" s="14" t="s">
        <v>363</v>
      </c>
      <c r="H7" s="3">
        <v>10.6</v>
      </c>
      <c r="I7" s="16"/>
      <c r="J7" s="3"/>
      <c r="K7" s="8"/>
    </row>
    <row r="8" spans="1:11" ht="31.5">
      <c r="A8" s="24"/>
      <c r="B8" s="2"/>
      <c r="C8" s="3"/>
      <c r="D8" s="3"/>
      <c r="E8" s="14"/>
      <c r="F8" s="23">
        <f t="shared" si="0"/>
        <v>0</v>
      </c>
      <c r="G8" s="14" t="s">
        <v>362</v>
      </c>
      <c r="H8" s="3">
        <v>2.8</v>
      </c>
      <c r="I8" s="16"/>
      <c r="J8" s="3"/>
      <c r="K8" s="8"/>
    </row>
    <row r="9" spans="1:11" ht="47.25" customHeight="1">
      <c r="A9" s="24"/>
      <c r="B9" s="2"/>
      <c r="C9" s="3"/>
      <c r="D9" s="3"/>
      <c r="E9" s="14"/>
      <c r="F9" s="23">
        <f t="shared" si="0"/>
        <v>0</v>
      </c>
      <c r="G9" s="14" t="s">
        <v>361</v>
      </c>
      <c r="H9" s="3">
        <v>2.26</v>
      </c>
      <c r="I9" s="16"/>
      <c r="J9" s="3"/>
      <c r="K9" s="8"/>
    </row>
    <row r="10" spans="1:11" ht="47.25">
      <c r="A10" s="24"/>
      <c r="B10" s="2"/>
      <c r="C10" s="3"/>
      <c r="D10" s="3"/>
      <c r="E10" s="14"/>
      <c r="F10" s="23">
        <f t="shared" si="0"/>
        <v>0</v>
      </c>
      <c r="G10" s="14" t="s">
        <v>360</v>
      </c>
      <c r="H10" s="3">
        <v>3.45</v>
      </c>
      <c r="I10" s="14"/>
      <c r="J10" s="3"/>
      <c r="K10" s="8"/>
    </row>
    <row r="11" spans="1:11" ht="63">
      <c r="A11" s="25"/>
      <c r="B11" s="4"/>
      <c r="C11" s="5"/>
      <c r="D11" s="5"/>
      <c r="E11" s="15"/>
      <c r="F11" s="23">
        <f t="shared" si="0"/>
        <v>0</v>
      </c>
      <c r="G11" s="14" t="s">
        <v>359</v>
      </c>
      <c r="H11" s="5">
        <v>4.5</v>
      </c>
      <c r="I11" s="15"/>
      <c r="J11" s="5"/>
      <c r="K11" s="8"/>
    </row>
    <row r="12" spans="1:11" ht="31.5">
      <c r="A12" s="25"/>
      <c r="B12" s="4"/>
      <c r="C12" s="5"/>
      <c r="D12" s="5"/>
      <c r="E12" s="15"/>
      <c r="F12" s="23"/>
      <c r="G12" s="14" t="s">
        <v>358</v>
      </c>
      <c r="H12" s="5">
        <v>2.87</v>
      </c>
      <c r="I12" s="15"/>
      <c r="J12" s="5"/>
      <c r="K12" s="8"/>
    </row>
    <row r="13" spans="1:11" ht="15.75">
      <c r="A13" s="25"/>
      <c r="B13" s="4"/>
      <c r="C13" s="5"/>
      <c r="D13" s="5"/>
      <c r="E13" s="15"/>
      <c r="F13" s="23">
        <f>SUM(C13,D13)</f>
        <v>0</v>
      </c>
      <c r="G13" s="4"/>
      <c r="H13" s="5"/>
      <c r="I13" s="15"/>
      <c r="J13" s="5"/>
      <c r="K13" s="8"/>
    </row>
    <row r="14" spans="1:11" ht="15.75">
      <c r="A14" s="4"/>
      <c r="B14" s="17" t="s">
        <v>9</v>
      </c>
      <c r="C14" s="18">
        <f>SUM(C5:C13)</f>
        <v>38.027</v>
      </c>
      <c r="D14" s="143">
        <f>SUM(D5:D13)</f>
        <v>0</v>
      </c>
      <c r="E14" s="144"/>
      <c r="F14" s="22">
        <f>SUM(C14,D14)</f>
        <v>38.027</v>
      </c>
      <c r="G14" s="145"/>
      <c r="H14" s="143">
        <f>SUM(H5:H13)</f>
        <v>37.489</v>
      </c>
      <c r="I14" s="144"/>
      <c r="J14" s="143">
        <f>SUM(J5:J13)</f>
        <v>0</v>
      </c>
      <c r="K14" s="22">
        <f>C14-H14</f>
        <v>0.5380000000000038</v>
      </c>
    </row>
    <row r="17" spans="2:8" ht="15.75">
      <c r="B17" s="12" t="s">
        <v>4</v>
      </c>
      <c r="F17" s="9"/>
      <c r="G17" s="148" t="s">
        <v>357</v>
      </c>
      <c r="H17" s="149"/>
    </row>
    <row r="18" spans="2:8" ht="15">
      <c r="B18" s="12"/>
      <c r="F18" s="10" t="s">
        <v>6</v>
      </c>
      <c r="G18" s="11"/>
      <c r="H18" s="11"/>
    </row>
    <row r="19" spans="2:8" ht="15.75">
      <c r="B19" s="12" t="s">
        <v>5</v>
      </c>
      <c r="F19" s="9"/>
      <c r="G19" s="148" t="s">
        <v>356</v>
      </c>
      <c r="H19" s="149"/>
    </row>
    <row r="20" spans="6:8" ht="15">
      <c r="F20" s="10" t="s">
        <v>6</v>
      </c>
      <c r="G20" s="11"/>
      <c r="H20" s="11"/>
    </row>
  </sheetData>
  <sheetProtection/>
  <mergeCells count="10">
    <mergeCell ref="K3:K4"/>
    <mergeCell ref="A2:K2"/>
    <mergeCell ref="B1:J1"/>
    <mergeCell ref="C3:E3"/>
    <mergeCell ref="G19:H19"/>
    <mergeCell ref="G17:H17"/>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90" zoomScaleNormal="90" zoomScalePageLayoutView="0" workbookViewId="0" topLeftCell="A1">
      <selection activeCell="B1" sqref="B1:J1"/>
    </sheetView>
  </sheetViews>
  <sheetFormatPr defaultColWidth="9.140625" defaultRowHeight="15"/>
  <cols>
    <col min="1" max="1" width="7.28125" style="0" customWidth="1"/>
    <col min="2" max="2" width="28.7109375" style="35" customWidth="1"/>
    <col min="3" max="3" width="16.28125" style="0" customWidth="1"/>
    <col min="4" max="4" width="13.57421875" style="0" customWidth="1"/>
    <col min="5" max="5" width="22.140625" style="0" customWidth="1"/>
    <col min="6" max="6" width="15.8515625" style="34"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54</v>
      </c>
      <c r="C1" s="155"/>
      <c r="D1" s="155"/>
      <c r="E1" s="155"/>
      <c r="F1" s="155"/>
      <c r="G1" s="155"/>
      <c r="H1" s="155"/>
      <c r="I1" s="155"/>
      <c r="J1" s="155"/>
      <c r="K1" s="1"/>
    </row>
    <row r="2" spans="1:11" ht="31.5" customHeight="1">
      <c r="A2" s="153" t="s">
        <v>53</v>
      </c>
      <c r="B2" s="153"/>
      <c r="C2" s="153"/>
      <c r="D2" s="153"/>
      <c r="E2" s="153"/>
      <c r="F2" s="153"/>
      <c r="G2" s="153"/>
      <c r="H2" s="153"/>
      <c r="I2" s="153"/>
      <c r="J2" s="153"/>
      <c r="K2" s="153"/>
    </row>
    <row r="3" spans="1:11" ht="33" customHeight="1">
      <c r="A3" s="150" t="s">
        <v>3</v>
      </c>
      <c r="B3" s="150" t="s">
        <v>7</v>
      </c>
      <c r="C3" s="151" t="s">
        <v>1</v>
      </c>
      <c r="D3" s="151"/>
      <c r="E3" s="151"/>
      <c r="F3" s="157" t="s">
        <v>0</v>
      </c>
      <c r="G3" s="151" t="s">
        <v>16</v>
      </c>
      <c r="H3" s="151"/>
      <c r="I3" s="151"/>
      <c r="J3" s="151"/>
      <c r="K3" s="152" t="s">
        <v>20</v>
      </c>
    </row>
    <row r="4" spans="1:11" ht="158.25" customHeight="1">
      <c r="A4" s="150"/>
      <c r="B4" s="150"/>
      <c r="C4" s="6" t="s">
        <v>17</v>
      </c>
      <c r="D4" s="6" t="s">
        <v>18</v>
      </c>
      <c r="E4" s="6" t="s">
        <v>14</v>
      </c>
      <c r="F4" s="157"/>
      <c r="G4" s="7" t="s">
        <v>8</v>
      </c>
      <c r="H4" s="6" t="s">
        <v>19</v>
      </c>
      <c r="I4" s="6" t="s">
        <v>15</v>
      </c>
      <c r="J4" s="6" t="s">
        <v>19</v>
      </c>
      <c r="K4" s="152"/>
    </row>
    <row r="5" spans="1:11" ht="56.25" customHeight="1">
      <c r="A5" s="24"/>
      <c r="B5" s="24" t="s">
        <v>52</v>
      </c>
      <c r="C5" s="3"/>
      <c r="D5" s="3">
        <v>55.3</v>
      </c>
      <c r="E5" s="14" t="s">
        <v>46</v>
      </c>
      <c r="F5" s="43">
        <f aca="true" t="shared" si="0" ref="F5:F21">SUM(C5,D5)</f>
        <v>55.3</v>
      </c>
      <c r="G5" s="2"/>
      <c r="H5" s="3"/>
      <c r="I5" s="14" t="s">
        <v>46</v>
      </c>
      <c r="J5" s="3">
        <v>0.9</v>
      </c>
      <c r="K5" s="8">
        <f>D5-J5</f>
        <v>54.4</v>
      </c>
    </row>
    <row r="6" spans="1:11" ht="46.5" customHeight="1">
      <c r="A6" s="24"/>
      <c r="B6" s="13" t="s">
        <v>51</v>
      </c>
      <c r="C6" s="3"/>
      <c r="D6" s="3">
        <v>3.337</v>
      </c>
      <c r="E6" s="14" t="s">
        <v>50</v>
      </c>
      <c r="F6" s="43">
        <f t="shared" si="0"/>
        <v>3.337</v>
      </c>
      <c r="G6" s="2"/>
      <c r="H6" s="3"/>
      <c r="I6" s="14" t="s">
        <v>50</v>
      </c>
      <c r="J6" s="3">
        <v>0</v>
      </c>
      <c r="K6" s="8">
        <f>D6-J6</f>
        <v>3.337</v>
      </c>
    </row>
    <row r="7" spans="1:11" ht="47.25" customHeight="1">
      <c r="A7" s="24"/>
      <c r="B7" s="24" t="s">
        <v>49</v>
      </c>
      <c r="C7" s="3"/>
      <c r="D7" s="3">
        <v>2.925</v>
      </c>
      <c r="E7" s="14" t="s">
        <v>48</v>
      </c>
      <c r="F7" s="43">
        <f t="shared" si="0"/>
        <v>2.925</v>
      </c>
      <c r="G7" s="2"/>
      <c r="H7" s="3"/>
      <c r="I7" s="14" t="s">
        <v>48</v>
      </c>
      <c r="J7" s="3">
        <v>0.349</v>
      </c>
      <c r="K7" s="8">
        <f>D7-J7</f>
        <v>2.5759999999999996</v>
      </c>
    </row>
    <row r="8" spans="1:11" ht="47.25">
      <c r="A8" s="24"/>
      <c r="B8" s="13" t="s">
        <v>47</v>
      </c>
      <c r="C8" s="3"/>
      <c r="D8" s="3">
        <v>3.98</v>
      </c>
      <c r="E8" s="14" t="s">
        <v>46</v>
      </c>
      <c r="F8" s="43">
        <f t="shared" si="0"/>
        <v>3.98</v>
      </c>
      <c r="G8" s="2"/>
      <c r="H8" s="3"/>
      <c r="I8" s="14" t="s">
        <v>46</v>
      </c>
      <c r="J8" s="3">
        <v>0</v>
      </c>
      <c r="K8" s="8">
        <f>D8-J8</f>
        <v>3.98</v>
      </c>
    </row>
    <row r="9" spans="1:11" ht="15.75">
      <c r="A9" s="24"/>
      <c r="B9" s="13"/>
      <c r="C9" s="3"/>
      <c r="D9" s="3"/>
      <c r="E9" s="14"/>
      <c r="F9" s="43">
        <f t="shared" si="0"/>
        <v>0</v>
      </c>
      <c r="G9" s="2"/>
      <c r="H9" s="3"/>
      <c r="I9" s="16"/>
      <c r="J9" s="3"/>
      <c r="K9" s="8"/>
    </row>
    <row r="10" spans="1:11" ht="15.75">
      <c r="A10" s="24"/>
      <c r="B10" s="13"/>
      <c r="C10" s="3"/>
      <c r="D10" s="3"/>
      <c r="E10" s="14"/>
      <c r="F10" s="43">
        <f t="shared" si="0"/>
        <v>0</v>
      </c>
      <c r="G10" s="13"/>
      <c r="H10" s="3"/>
      <c r="I10" s="14"/>
      <c r="J10" s="3"/>
      <c r="K10" s="8"/>
    </row>
    <row r="11" spans="1:11" ht="15.75">
      <c r="A11" s="24"/>
      <c r="B11" s="13"/>
      <c r="C11" s="3"/>
      <c r="D11" s="3"/>
      <c r="E11" s="14"/>
      <c r="F11" s="43">
        <f t="shared" si="0"/>
        <v>0</v>
      </c>
      <c r="G11" s="13"/>
      <c r="H11" s="3"/>
      <c r="I11" s="14"/>
      <c r="J11" s="3"/>
      <c r="K11" s="8"/>
    </row>
    <row r="12" spans="1:11" ht="15.75">
      <c r="A12" s="24"/>
      <c r="B12" s="13"/>
      <c r="C12" s="3"/>
      <c r="D12" s="3"/>
      <c r="E12" s="14"/>
      <c r="F12" s="43">
        <f t="shared" si="0"/>
        <v>0</v>
      </c>
      <c r="G12" s="2"/>
      <c r="H12" s="3"/>
      <c r="I12" s="14"/>
      <c r="J12" s="3"/>
      <c r="K12" s="8"/>
    </row>
    <row r="13" spans="1:11" ht="15.75">
      <c r="A13" s="13"/>
      <c r="B13" s="13"/>
      <c r="C13" s="3"/>
      <c r="D13" s="3"/>
      <c r="E13" s="14"/>
      <c r="F13" s="43">
        <f t="shared" si="0"/>
        <v>0</v>
      </c>
      <c r="G13" s="2"/>
      <c r="H13" s="3"/>
      <c r="I13" s="14"/>
      <c r="J13" s="3"/>
      <c r="K13" s="8"/>
    </row>
    <row r="14" spans="1:11" ht="15" customHeight="1">
      <c r="A14" s="13"/>
      <c r="B14" s="13"/>
      <c r="C14" s="3"/>
      <c r="D14" s="3"/>
      <c r="E14" s="14"/>
      <c r="F14" s="43">
        <f t="shared" si="0"/>
        <v>0</v>
      </c>
      <c r="G14" s="2"/>
      <c r="H14" s="3"/>
      <c r="I14" s="14"/>
      <c r="J14" s="3"/>
      <c r="K14" s="8"/>
    </row>
    <row r="15" spans="1:11" ht="15.75">
      <c r="A15" s="24"/>
      <c r="B15" s="13"/>
      <c r="C15" s="3"/>
      <c r="D15" s="3"/>
      <c r="E15" s="14"/>
      <c r="F15" s="43">
        <f t="shared" si="0"/>
        <v>0</v>
      </c>
      <c r="G15" s="2"/>
      <c r="H15" s="3"/>
      <c r="I15" s="14"/>
      <c r="J15" s="3"/>
      <c r="K15" s="8"/>
    </row>
    <row r="16" spans="1:11" ht="15.75">
      <c r="A16" s="24"/>
      <c r="B16" s="13"/>
      <c r="C16" s="3"/>
      <c r="D16" s="3"/>
      <c r="E16" s="14"/>
      <c r="F16" s="43">
        <f t="shared" si="0"/>
        <v>0</v>
      </c>
      <c r="G16" s="2"/>
      <c r="H16" s="3"/>
      <c r="I16" s="14"/>
      <c r="J16" s="3"/>
      <c r="K16" s="8"/>
    </row>
    <row r="17" spans="1:11" ht="15.75">
      <c r="A17" s="24"/>
      <c r="B17" s="13"/>
      <c r="C17" s="3"/>
      <c r="D17" s="3"/>
      <c r="E17" s="14"/>
      <c r="F17" s="43">
        <f t="shared" si="0"/>
        <v>0</v>
      </c>
      <c r="G17" s="2"/>
      <c r="H17" s="3"/>
      <c r="I17" s="14"/>
      <c r="J17" s="3"/>
      <c r="K17" s="8"/>
    </row>
    <row r="18" spans="1:11" ht="15.75">
      <c r="A18" s="24"/>
      <c r="B18" s="13"/>
      <c r="C18" s="3"/>
      <c r="D18" s="3"/>
      <c r="E18" s="14"/>
      <c r="F18" s="43">
        <f t="shared" si="0"/>
        <v>0</v>
      </c>
      <c r="G18" s="2"/>
      <c r="H18" s="3"/>
      <c r="I18" s="14"/>
      <c r="J18" s="3"/>
      <c r="K18" s="8"/>
    </row>
    <row r="19" spans="1:11" ht="15.75">
      <c r="A19" s="24"/>
      <c r="B19" s="13"/>
      <c r="C19" s="3"/>
      <c r="D19" s="3"/>
      <c r="E19" s="14"/>
      <c r="F19" s="43">
        <f t="shared" si="0"/>
        <v>0</v>
      </c>
      <c r="G19" s="2"/>
      <c r="H19" s="3"/>
      <c r="I19" s="14"/>
      <c r="J19" s="3"/>
      <c r="K19" s="8"/>
    </row>
    <row r="20" spans="1:11" ht="15.75">
      <c r="A20" s="24"/>
      <c r="B20" s="13"/>
      <c r="C20" s="3"/>
      <c r="D20" s="3"/>
      <c r="E20" s="14"/>
      <c r="F20" s="43">
        <f t="shared" si="0"/>
        <v>0</v>
      </c>
      <c r="G20" s="2"/>
      <c r="H20" s="3"/>
      <c r="I20" s="14"/>
      <c r="J20" s="3"/>
      <c r="K20" s="8"/>
    </row>
    <row r="21" spans="1:11" s="34" customFormat="1" ht="15.75">
      <c r="A21" s="42"/>
      <c r="B21" s="44" t="s">
        <v>9</v>
      </c>
      <c r="C21" s="40">
        <f>SUM(C5:C20)</f>
        <v>0</v>
      </c>
      <c r="D21" s="40">
        <f>SUM(D5:D20)</f>
        <v>65.542</v>
      </c>
      <c r="E21" s="41"/>
      <c r="F21" s="43">
        <f t="shared" si="0"/>
        <v>65.542</v>
      </c>
      <c r="G21" s="42"/>
      <c r="H21" s="40">
        <f>SUM(H5:H20)</f>
        <v>0</v>
      </c>
      <c r="I21" s="41"/>
      <c r="J21" s="40">
        <f>SUM(J5:J20)</f>
        <v>1.249</v>
      </c>
      <c r="K21" s="39">
        <f>C21-H21+K5+K6+K7+K8</f>
        <v>64.293</v>
      </c>
    </row>
    <row r="24" spans="2:8" ht="15.75">
      <c r="B24" s="38" t="s">
        <v>4</v>
      </c>
      <c r="F24" s="37"/>
      <c r="G24" s="148"/>
      <c r="H24" s="149"/>
    </row>
    <row r="25" spans="2:8" ht="28.5" customHeight="1">
      <c r="B25" s="38"/>
      <c r="F25" s="36" t="s">
        <v>6</v>
      </c>
      <c r="G25" s="11"/>
      <c r="H25" s="11"/>
    </row>
    <row r="26" spans="2:8" ht="33.75" customHeight="1">
      <c r="B26" s="38" t="s">
        <v>5</v>
      </c>
      <c r="F26" s="37"/>
      <c r="G26" s="148"/>
      <c r="H26" s="149"/>
    </row>
    <row r="27" spans="6:8" ht="15">
      <c r="F27" s="36" t="s">
        <v>6</v>
      </c>
      <c r="G27" s="11"/>
      <c r="H27" s="11"/>
    </row>
    <row r="29" spans="2:5" ht="15">
      <c r="B29" s="156" t="s">
        <v>45</v>
      </c>
      <c r="C29" s="156"/>
      <c r="D29" s="156"/>
      <c r="E29" s="156"/>
    </row>
  </sheetData>
  <sheetProtection/>
  <mergeCells count="11">
    <mergeCell ref="F3:F4"/>
    <mergeCell ref="G3:J3"/>
    <mergeCell ref="K3:K4"/>
    <mergeCell ref="A2:K2"/>
    <mergeCell ref="B1:J1"/>
    <mergeCell ref="C3:E3"/>
    <mergeCell ref="B29:E29"/>
    <mergeCell ref="G26:H26"/>
    <mergeCell ref="G24:H24"/>
    <mergeCell ref="A3:A4"/>
    <mergeCell ref="B3:B4"/>
  </mergeCells>
  <printOptions horizontalCentered="1" verticalCentered="1"/>
  <pageMargins left="0" right="0" top="0" bottom="0" header="0" footer="0"/>
  <pageSetup fitToHeight="1" fitToWidth="1" horizontalDpi="180" verticalDpi="18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zoomScale="90" zoomScaleNormal="90" zoomScalePageLayoutView="0" workbookViewId="0" topLeftCell="A1">
      <selection activeCell="A1" sqref="A1"/>
    </sheetView>
  </sheetViews>
  <sheetFormatPr defaultColWidth="9.140625" defaultRowHeight="15"/>
  <cols>
    <col min="1" max="1" width="7.28125" style="45" customWidth="1"/>
    <col min="2" max="2" width="29.140625" style="45" customWidth="1"/>
    <col min="3" max="3" width="16.28125" style="45" customWidth="1"/>
    <col min="4" max="4" width="14.28125" style="45" customWidth="1"/>
    <col min="5" max="5" width="18.8515625" style="35" customWidth="1"/>
    <col min="6" max="6" width="15.8515625" style="45" customWidth="1"/>
    <col min="7" max="7" width="16.57421875" style="45" customWidth="1"/>
    <col min="8" max="8" width="14.28125" style="45" customWidth="1"/>
    <col min="9" max="9" width="22.8515625" style="45" customWidth="1"/>
    <col min="10" max="10" width="14.00390625" style="46" customWidth="1"/>
    <col min="11" max="11" width="15.57421875" style="46" customWidth="1"/>
    <col min="12" max="12" width="27.00390625" style="45" customWidth="1"/>
    <col min="13" max="16384" width="9.140625" style="45" customWidth="1"/>
  </cols>
  <sheetData>
    <row r="1" spans="1:11" ht="61.5" customHeight="1">
      <c r="A1" s="80"/>
      <c r="B1" s="154" t="s">
        <v>79</v>
      </c>
      <c r="C1" s="155"/>
      <c r="D1" s="155"/>
      <c r="E1" s="155"/>
      <c r="F1" s="155"/>
      <c r="G1" s="155"/>
      <c r="H1" s="155"/>
      <c r="I1" s="155"/>
      <c r="J1" s="155"/>
      <c r="K1" s="80"/>
    </row>
    <row r="2" spans="1:11" ht="31.5" customHeight="1">
      <c r="A2" s="158" t="s">
        <v>53</v>
      </c>
      <c r="B2" s="158"/>
      <c r="C2" s="158"/>
      <c r="D2" s="158"/>
      <c r="E2" s="158"/>
      <c r="F2" s="158"/>
      <c r="G2" s="158"/>
      <c r="H2" s="158"/>
      <c r="I2" s="158"/>
      <c r="J2" s="158"/>
      <c r="K2" s="158"/>
    </row>
    <row r="3" spans="1:11" ht="42.75" customHeight="1">
      <c r="A3" s="150" t="s">
        <v>3</v>
      </c>
      <c r="B3" s="150" t="s">
        <v>7</v>
      </c>
      <c r="C3" s="151" t="s">
        <v>1</v>
      </c>
      <c r="D3" s="151"/>
      <c r="E3" s="151"/>
      <c r="F3" s="151" t="s">
        <v>0</v>
      </c>
      <c r="G3" s="151" t="s">
        <v>16</v>
      </c>
      <c r="H3" s="151"/>
      <c r="I3" s="151"/>
      <c r="J3" s="151"/>
      <c r="K3" s="150" t="s">
        <v>78</v>
      </c>
    </row>
    <row r="4" spans="1:11" ht="158.25" customHeight="1">
      <c r="A4" s="150"/>
      <c r="B4" s="150"/>
      <c r="C4" s="6" t="s">
        <v>17</v>
      </c>
      <c r="D4" s="6" t="s">
        <v>18</v>
      </c>
      <c r="E4" s="6" t="s">
        <v>14</v>
      </c>
      <c r="F4" s="151"/>
      <c r="G4" s="6" t="s">
        <v>8</v>
      </c>
      <c r="H4" s="6" t="s">
        <v>19</v>
      </c>
      <c r="I4" s="6" t="s">
        <v>15</v>
      </c>
      <c r="J4" s="6" t="s">
        <v>77</v>
      </c>
      <c r="K4" s="150"/>
    </row>
    <row r="5" spans="1:12" ht="55.5" customHeight="1">
      <c r="A5" s="24">
        <v>1</v>
      </c>
      <c r="B5" s="70" t="s">
        <v>76</v>
      </c>
      <c r="C5" s="69"/>
      <c r="D5" s="69">
        <v>155.2337</v>
      </c>
      <c r="E5" s="24" t="s">
        <v>75</v>
      </c>
      <c r="F5" s="72">
        <f aca="true" t="shared" si="0" ref="F5:F16">SUM(C5,D5)</f>
        <v>155.2337</v>
      </c>
      <c r="G5" s="63"/>
      <c r="H5" s="61"/>
      <c r="I5" s="79"/>
      <c r="J5" s="61"/>
      <c r="K5" s="60">
        <v>155.2337</v>
      </c>
      <c r="L5" s="71"/>
    </row>
    <row r="6" spans="1:12" ht="94.5">
      <c r="A6" s="24">
        <v>2</v>
      </c>
      <c r="B6" s="70" t="s">
        <v>74</v>
      </c>
      <c r="C6" s="69"/>
      <c r="D6" s="69">
        <f>15229.94/1000</f>
        <v>15.229940000000001</v>
      </c>
      <c r="E6" s="66" t="s">
        <v>73</v>
      </c>
      <c r="F6" s="72">
        <f t="shared" si="0"/>
        <v>15.229940000000001</v>
      </c>
      <c r="G6" s="63"/>
      <c r="H6" s="61"/>
      <c r="I6" s="79"/>
      <c r="J6" s="61"/>
      <c r="K6" s="60">
        <v>15.229940000000001</v>
      </c>
      <c r="L6" s="71"/>
    </row>
    <row r="7" spans="1:12" s="75" customFormat="1" ht="31.5">
      <c r="A7" s="24">
        <v>3</v>
      </c>
      <c r="B7" s="70" t="s">
        <v>72</v>
      </c>
      <c r="C7" s="78"/>
      <c r="D7" s="78">
        <f>20000/1000</f>
        <v>20</v>
      </c>
      <c r="E7" s="73" t="s">
        <v>71</v>
      </c>
      <c r="F7" s="72">
        <f t="shared" si="0"/>
        <v>20</v>
      </c>
      <c r="G7" s="77"/>
      <c r="H7" s="76"/>
      <c r="I7" s="73"/>
      <c r="J7" s="76"/>
      <c r="K7" s="60">
        <v>20</v>
      </c>
      <c r="L7" s="71"/>
    </row>
    <row r="8" spans="1:12" ht="31.5">
      <c r="A8" s="24">
        <v>4</v>
      </c>
      <c r="B8" s="74" t="s">
        <v>70</v>
      </c>
      <c r="C8" s="69"/>
      <c r="D8" s="69">
        <v>53.6391</v>
      </c>
      <c r="E8" s="73" t="s">
        <v>69</v>
      </c>
      <c r="F8" s="72">
        <f t="shared" si="0"/>
        <v>53.6391</v>
      </c>
      <c r="G8" s="63"/>
      <c r="H8" s="61"/>
      <c r="I8" s="73" t="s">
        <v>69</v>
      </c>
      <c r="J8" s="61">
        <v>33.29245</v>
      </c>
      <c r="K8" s="60">
        <v>20.34665</v>
      </c>
      <c r="L8" s="71"/>
    </row>
    <row r="9" spans="1:11" ht="47.25" customHeight="1">
      <c r="A9" s="162">
        <v>5</v>
      </c>
      <c r="B9" s="159" t="s">
        <v>68</v>
      </c>
      <c r="C9" s="69"/>
      <c r="D9" s="68">
        <v>6.90172</v>
      </c>
      <c r="E9" s="66" t="s">
        <v>67</v>
      </c>
      <c r="F9" s="72">
        <f t="shared" si="0"/>
        <v>6.90172</v>
      </c>
      <c r="G9" s="63"/>
      <c r="H9" s="61"/>
      <c r="I9" s="62"/>
      <c r="J9" s="61"/>
      <c r="K9" s="60">
        <v>6.90172</v>
      </c>
    </row>
    <row r="10" spans="1:11" ht="47.25">
      <c r="A10" s="163"/>
      <c r="B10" s="160"/>
      <c r="C10" s="69"/>
      <c r="D10" s="69">
        <v>76.12798</v>
      </c>
      <c r="E10" s="66" t="s">
        <v>66</v>
      </c>
      <c r="F10" s="72">
        <f t="shared" si="0"/>
        <v>76.12798</v>
      </c>
      <c r="G10" s="63"/>
      <c r="H10" s="61"/>
      <c r="I10" s="62"/>
      <c r="J10" s="61"/>
      <c r="K10" s="60">
        <v>76.12798</v>
      </c>
    </row>
    <row r="11" spans="1:12" ht="116.25" customHeight="1">
      <c r="A11" s="163"/>
      <c r="B11" s="160"/>
      <c r="C11" s="69"/>
      <c r="D11" s="68">
        <f>50.68654+3.986</f>
        <v>54.67254</v>
      </c>
      <c r="E11" s="66" t="s">
        <v>65</v>
      </c>
      <c r="F11" s="64">
        <f t="shared" si="0"/>
        <v>54.67254</v>
      </c>
      <c r="G11" s="63"/>
      <c r="H11" s="61"/>
      <c r="I11" s="62"/>
      <c r="J11" s="61"/>
      <c r="K11" s="60">
        <v>54.67254</v>
      </c>
      <c r="L11" s="71"/>
    </row>
    <row r="12" spans="1:12" ht="116.25" customHeight="1">
      <c r="A12" s="164"/>
      <c r="B12" s="161"/>
      <c r="C12" s="69"/>
      <c r="D12" s="68">
        <f>87275.9/1000</f>
        <v>87.2759</v>
      </c>
      <c r="E12" s="66" t="s">
        <v>64</v>
      </c>
      <c r="F12" s="64">
        <f t="shared" si="0"/>
        <v>87.2759</v>
      </c>
      <c r="G12" s="63"/>
      <c r="H12" s="61"/>
      <c r="I12" s="62"/>
      <c r="J12" s="61"/>
      <c r="K12" s="60">
        <v>87.2759</v>
      </c>
      <c r="L12" s="71"/>
    </row>
    <row r="13" spans="1:11" ht="110.25">
      <c r="A13" s="24">
        <v>6</v>
      </c>
      <c r="B13" s="70" t="s">
        <v>63</v>
      </c>
      <c r="C13" s="69"/>
      <c r="D13" s="68">
        <v>2300</v>
      </c>
      <c r="E13" s="24" t="s">
        <v>62</v>
      </c>
      <c r="F13" s="64">
        <f t="shared" si="0"/>
        <v>2300</v>
      </c>
      <c r="G13" s="63"/>
      <c r="H13" s="61"/>
      <c r="I13" s="62"/>
      <c r="J13" s="61"/>
      <c r="K13" s="60">
        <v>2300</v>
      </c>
    </row>
    <row r="14" spans="1:11" ht="71.25" customHeight="1">
      <c r="A14" s="24">
        <v>7</v>
      </c>
      <c r="B14" s="62" t="s">
        <v>61</v>
      </c>
      <c r="C14" s="61"/>
      <c r="D14" s="65">
        <v>192.85959999999898</v>
      </c>
      <c r="E14" s="67" t="s">
        <v>60</v>
      </c>
      <c r="F14" s="64">
        <f t="shared" si="0"/>
        <v>192.85959999999898</v>
      </c>
      <c r="G14" s="63"/>
      <c r="H14" s="61"/>
      <c r="I14" s="62"/>
      <c r="J14" s="61"/>
      <c r="K14" s="60">
        <v>192.85959999999898</v>
      </c>
    </row>
    <row r="15" spans="1:11" ht="31.5">
      <c r="A15" s="162">
        <v>8</v>
      </c>
      <c r="B15" s="162" t="s">
        <v>59</v>
      </c>
      <c r="C15" s="61"/>
      <c r="D15" s="65">
        <v>12.833</v>
      </c>
      <c r="E15" s="66" t="s">
        <v>58</v>
      </c>
      <c r="F15" s="64">
        <f t="shared" si="0"/>
        <v>12.833</v>
      </c>
      <c r="G15" s="63"/>
      <c r="H15" s="61"/>
      <c r="I15" s="62"/>
      <c r="J15" s="61"/>
      <c r="K15" s="60">
        <v>12.833</v>
      </c>
    </row>
    <row r="16" spans="1:11" ht="31.5">
      <c r="A16" s="164"/>
      <c r="B16" s="164"/>
      <c r="C16" s="61"/>
      <c r="D16" s="65">
        <v>14.92</v>
      </c>
      <c r="E16" s="24" t="s">
        <v>57</v>
      </c>
      <c r="F16" s="64">
        <f t="shared" si="0"/>
        <v>14.92</v>
      </c>
      <c r="G16" s="63"/>
      <c r="H16" s="61"/>
      <c r="I16" s="62"/>
      <c r="J16" s="61"/>
      <c r="K16" s="60">
        <v>14.92</v>
      </c>
    </row>
    <row r="17" spans="1:12" ht="15.75">
      <c r="A17" s="59"/>
      <c r="B17" s="58" t="s">
        <v>9</v>
      </c>
      <c r="C17" s="54">
        <f>SUM(C5:C14)</f>
        <v>0</v>
      </c>
      <c r="D17" s="54">
        <f>SUM(D5:D16)</f>
        <v>2989.693479999999</v>
      </c>
      <c r="E17" s="57"/>
      <c r="F17" s="54">
        <f>SUM(F5:F16)</f>
        <v>2989.693479999999</v>
      </c>
      <c r="G17" s="56"/>
      <c r="H17" s="54">
        <f>SUM(H5:H16)</f>
        <v>0</v>
      </c>
      <c r="I17" s="55"/>
      <c r="J17" s="54">
        <f>SUM(J5:J16)</f>
        <v>33.29245</v>
      </c>
      <c r="K17" s="54">
        <f>SUM(K5:K16)</f>
        <v>2956.401029999999</v>
      </c>
      <c r="L17" s="53"/>
    </row>
    <row r="20" spans="2:8" ht="24.75" customHeight="1">
      <c r="B20" s="52" t="s">
        <v>4</v>
      </c>
      <c r="F20" s="51"/>
      <c r="G20" s="165" t="s">
        <v>56</v>
      </c>
      <c r="H20" s="166"/>
    </row>
    <row r="21" spans="2:8" ht="24.75" customHeight="1">
      <c r="B21" s="52"/>
      <c r="D21" s="53"/>
      <c r="F21" s="49" t="s">
        <v>6</v>
      </c>
      <c r="G21" s="48"/>
      <c r="H21" s="48"/>
    </row>
    <row r="22" spans="2:11" ht="24.75" customHeight="1">
      <c r="B22" s="52" t="s">
        <v>5</v>
      </c>
      <c r="F22" s="51"/>
      <c r="G22" s="165" t="s">
        <v>55</v>
      </c>
      <c r="H22" s="166"/>
      <c r="K22" s="50"/>
    </row>
    <row r="23" spans="6:8" ht="24.75" customHeight="1">
      <c r="F23" s="49" t="s">
        <v>6</v>
      </c>
      <c r="G23" s="48"/>
      <c r="H23" s="48"/>
    </row>
    <row r="24" ht="24.75" customHeight="1"/>
    <row r="25" ht="15">
      <c r="J25" s="47"/>
    </row>
  </sheetData>
  <sheetProtection/>
  <mergeCells count="14">
    <mergeCell ref="B9:B12"/>
    <mergeCell ref="A9:A12"/>
    <mergeCell ref="A15:A16"/>
    <mergeCell ref="B15:B16"/>
    <mergeCell ref="G20:H20"/>
    <mergeCell ref="G22:H22"/>
    <mergeCell ref="B1:J1"/>
    <mergeCell ref="A2:K2"/>
    <mergeCell ref="A3:A4"/>
    <mergeCell ref="B3:B4"/>
    <mergeCell ref="C3:E3"/>
    <mergeCell ref="F3:F4"/>
    <mergeCell ref="G3:J3"/>
    <mergeCell ref="K3:K4"/>
  </mergeCells>
  <printOptions horizontalCentered="1" verticalCentered="1"/>
  <pageMargins left="0" right="0" top="0" bottom="0" header="0" footer="0"/>
  <pageSetup fitToHeight="1" fitToWidth="1" horizontalDpi="180" verticalDpi="18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K16"/>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40.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88</v>
      </c>
      <c r="C1" s="155"/>
      <c r="D1" s="155"/>
      <c r="E1" s="155"/>
      <c r="F1" s="155"/>
      <c r="G1" s="155"/>
      <c r="H1" s="155"/>
      <c r="I1" s="155"/>
      <c r="J1" s="155"/>
      <c r="K1" s="1"/>
    </row>
    <row r="2" spans="1:11" ht="31.5" customHeight="1">
      <c r="A2" s="153" t="s">
        <v>87</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86</v>
      </c>
      <c r="C5" s="3">
        <v>16</v>
      </c>
      <c r="D5" s="3"/>
      <c r="E5" s="14"/>
      <c r="F5" s="23">
        <f aca="true" t="shared" si="0" ref="F5:F10">SUM(C5,D5)</f>
        <v>16</v>
      </c>
      <c r="G5" s="2" t="s">
        <v>85</v>
      </c>
      <c r="H5" s="3">
        <v>72.5</v>
      </c>
      <c r="I5" s="16"/>
      <c r="J5" s="3"/>
      <c r="K5" s="8">
        <f>C10-H10</f>
        <v>0.5</v>
      </c>
    </row>
    <row r="6" spans="1:11" ht="15.75">
      <c r="A6" s="24">
        <v>2</v>
      </c>
      <c r="B6" s="2" t="s">
        <v>84</v>
      </c>
      <c r="C6" s="3">
        <v>20</v>
      </c>
      <c r="D6" s="3"/>
      <c r="E6" s="14"/>
      <c r="F6" s="23">
        <f t="shared" si="0"/>
        <v>20</v>
      </c>
      <c r="G6" s="2"/>
      <c r="H6" s="3"/>
      <c r="I6" s="16"/>
      <c r="J6" s="3"/>
      <c r="K6" s="8"/>
    </row>
    <row r="7" spans="1:11" ht="15.75">
      <c r="A7" s="24">
        <v>3</v>
      </c>
      <c r="B7" s="2" t="s">
        <v>83</v>
      </c>
      <c r="C7" s="3">
        <v>25</v>
      </c>
      <c r="D7" s="3"/>
      <c r="E7" s="14"/>
      <c r="F7" s="23">
        <f t="shared" si="0"/>
        <v>25</v>
      </c>
      <c r="G7" s="2"/>
      <c r="H7" s="3"/>
      <c r="I7" s="16"/>
      <c r="J7" s="3"/>
      <c r="K7" s="8"/>
    </row>
    <row r="8" spans="1:11" ht="15.75">
      <c r="A8" s="24">
        <v>4</v>
      </c>
      <c r="B8" s="2" t="s">
        <v>82</v>
      </c>
      <c r="C8" s="3">
        <v>12</v>
      </c>
      <c r="D8" s="3"/>
      <c r="E8" s="14"/>
      <c r="F8" s="23">
        <f t="shared" si="0"/>
        <v>12</v>
      </c>
      <c r="G8" s="2"/>
      <c r="H8" s="3"/>
      <c r="I8" s="16"/>
      <c r="J8" s="3"/>
      <c r="K8" s="8"/>
    </row>
    <row r="9" spans="1:11" ht="15.75">
      <c r="A9" s="24"/>
      <c r="B9" s="2"/>
      <c r="C9" s="3"/>
      <c r="D9" s="3"/>
      <c r="E9" s="14"/>
      <c r="F9" s="23">
        <f t="shared" si="0"/>
        <v>0</v>
      </c>
      <c r="G9" s="2"/>
      <c r="H9" s="3"/>
      <c r="I9" s="16"/>
      <c r="J9" s="3"/>
      <c r="K9" s="8"/>
    </row>
    <row r="10" spans="1:11" ht="15.75">
      <c r="A10" s="4"/>
      <c r="B10" s="17" t="s">
        <v>9</v>
      </c>
      <c r="C10" s="18">
        <f>SUM(C5:C9)</f>
        <v>73</v>
      </c>
      <c r="D10" s="18">
        <f>SUM(D5:D9)</f>
        <v>0</v>
      </c>
      <c r="E10" s="19"/>
      <c r="F10" s="20">
        <f t="shared" si="0"/>
        <v>73</v>
      </c>
      <c r="G10" s="21"/>
      <c r="H10" s="18">
        <f>SUM(H5:H9)</f>
        <v>72.5</v>
      </c>
      <c r="I10" s="19"/>
      <c r="J10" s="18">
        <f>SUM(J5:J9)</f>
        <v>0</v>
      </c>
      <c r="K10" s="22">
        <f>C10-H10</f>
        <v>0.5</v>
      </c>
    </row>
    <row r="13" spans="2:8" ht="15.75">
      <c r="B13" s="12" t="s">
        <v>4</v>
      </c>
      <c r="F13" s="9"/>
      <c r="G13" s="148" t="s">
        <v>81</v>
      </c>
      <c r="H13" s="149"/>
    </row>
    <row r="14" spans="2:8" ht="15">
      <c r="B14" s="12"/>
      <c r="F14" s="10" t="s">
        <v>6</v>
      </c>
      <c r="G14" s="11"/>
      <c r="H14" s="11"/>
    </row>
    <row r="15" spans="2:8" ht="15.75">
      <c r="B15" s="12" t="s">
        <v>5</v>
      </c>
      <c r="F15" s="9"/>
      <c r="G15" s="148" t="s">
        <v>80</v>
      </c>
      <c r="H15" s="149"/>
    </row>
    <row r="16" spans="6:8" ht="15">
      <c r="F16" s="10" t="s">
        <v>6</v>
      </c>
      <c r="G16" s="11"/>
      <c r="H16" s="11"/>
    </row>
  </sheetData>
  <sheetProtection/>
  <mergeCells count="10">
    <mergeCell ref="K3:K4"/>
    <mergeCell ref="A2:K2"/>
    <mergeCell ref="B1:J1"/>
    <mergeCell ref="C3:E3"/>
    <mergeCell ref="G15:H15"/>
    <mergeCell ref="G13:H13"/>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53.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105</v>
      </c>
      <c r="C1" s="155"/>
      <c r="D1" s="155"/>
      <c r="E1" s="155"/>
      <c r="F1" s="155"/>
      <c r="G1" s="155"/>
      <c r="H1" s="155"/>
      <c r="I1" s="155"/>
      <c r="J1" s="155"/>
      <c r="K1" s="1"/>
    </row>
    <row r="2" spans="1:11" s="45" customFormat="1" ht="31.5" customHeight="1">
      <c r="A2" s="167" t="s">
        <v>104</v>
      </c>
      <c r="B2" s="167"/>
      <c r="C2" s="167"/>
      <c r="D2" s="167"/>
      <c r="E2" s="167"/>
      <c r="F2" s="167"/>
      <c r="G2" s="167"/>
      <c r="H2" s="167"/>
      <c r="I2" s="167"/>
      <c r="J2" s="167"/>
      <c r="K2" s="167"/>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93</v>
      </c>
      <c r="C5" s="3"/>
      <c r="D5" s="3">
        <v>1.6385</v>
      </c>
      <c r="E5" s="14" t="s">
        <v>103</v>
      </c>
      <c r="F5" s="23">
        <v>1.64</v>
      </c>
      <c r="G5" s="2">
        <v>2220</v>
      </c>
      <c r="H5" s="3">
        <v>0.81925</v>
      </c>
      <c r="I5" s="16" t="s">
        <v>91</v>
      </c>
      <c r="J5" s="3"/>
      <c r="K5" s="8">
        <f>D5-H5</f>
        <v>0.81925</v>
      </c>
    </row>
    <row r="6" spans="1:11" ht="15.75">
      <c r="A6" s="24">
        <v>2</v>
      </c>
      <c r="B6" s="2" t="s">
        <v>93</v>
      </c>
      <c r="C6" s="3"/>
      <c r="D6" s="3">
        <v>0</v>
      </c>
      <c r="E6" s="14" t="s">
        <v>102</v>
      </c>
      <c r="F6" s="23">
        <f aca="true" t="shared" si="0" ref="F6:F46">SUM(C6,D6)</f>
        <v>0</v>
      </c>
      <c r="G6" s="2">
        <v>2220</v>
      </c>
      <c r="H6" s="3"/>
      <c r="I6" s="16" t="s">
        <v>91</v>
      </c>
      <c r="J6" s="3"/>
      <c r="K6" s="8">
        <f>F6-J6</f>
        <v>0</v>
      </c>
    </row>
    <row r="7" spans="1:11" ht="15.75">
      <c r="A7" s="24">
        <v>5</v>
      </c>
      <c r="B7" s="2" t="s">
        <v>93</v>
      </c>
      <c r="C7" s="3"/>
      <c r="D7" s="3">
        <v>14.526</v>
      </c>
      <c r="E7" s="14" t="s">
        <v>101</v>
      </c>
      <c r="F7" s="23">
        <f t="shared" si="0"/>
        <v>14.526</v>
      </c>
      <c r="G7" s="2">
        <v>2220</v>
      </c>
      <c r="H7" s="3">
        <v>4.573</v>
      </c>
      <c r="I7" s="16" t="s">
        <v>91</v>
      </c>
      <c r="J7" s="3"/>
      <c r="K7" s="8">
        <f>D7-H7</f>
        <v>9.953</v>
      </c>
    </row>
    <row r="8" spans="1:11" ht="31.5">
      <c r="A8" s="24">
        <v>6</v>
      </c>
      <c r="B8" s="2" t="s">
        <v>93</v>
      </c>
      <c r="C8" s="3"/>
      <c r="D8" s="3">
        <v>0</v>
      </c>
      <c r="E8" s="14" t="s">
        <v>100</v>
      </c>
      <c r="F8" s="23">
        <f t="shared" si="0"/>
        <v>0</v>
      </c>
      <c r="G8" s="83">
        <v>2220</v>
      </c>
      <c r="H8" s="3"/>
      <c r="I8" s="16" t="s">
        <v>91</v>
      </c>
      <c r="J8" s="3"/>
      <c r="K8" s="8">
        <f>F8-J8</f>
        <v>0</v>
      </c>
    </row>
    <row r="9" spans="1:11" ht="78.75">
      <c r="A9" s="24">
        <v>7</v>
      </c>
      <c r="B9" s="2" t="s">
        <v>93</v>
      </c>
      <c r="C9" s="3"/>
      <c r="D9" s="3">
        <v>0</v>
      </c>
      <c r="E9" s="14" t="s">
        <v>99</v>
      </c>
      <c r="F9" s="23">
        <f t="shared" si="0"/>
        <v>0</v>
      </c>
      <c r="G9" s="83">
        <v>2220</v>
      </c>
      <c r="H9" s="3">
        <v>0</v>
      </c>
      <c r="I9" s="16" t="s">
        <v>91</v>
      </c>
      <c r="J9" s="3"/>
      <c r="K9" s="8">
        <f>D9-H9</f>
        <v>0</v>
      </c>
    </row>
    <row r="10" spans="1:11" ht="63">
      <c r="A10" s="24">
        <v>8</v>
      </c>
      <c r="B10" s="2" t="s">
        <v>93</v>
      </c>
      <c r="C10" s="3"/>
      <c r="D10" s="3">
        <v>17.9</v>
      </c>
      <c r="E10" s="14" t="s">
        <v>98</v>
      </c>
      <c r="F10" s="23">
        <f t="shared" si="0"/>
        <v>17.9</v>
      </c>
      <c r="G10" s="83">
        <v>2220</v>
      </c>
      <c r="H10" s="3">
        <v>3.759</v>
      </c>
      <c r="I10" s="16" t="s">
        <v>91</v>
      </c>
      <c r="J10" s="3"/>
      <c r="K10" s="8">
        <f>D10-H10</f>
        <v>14.140999999999998</v>
      </c>
    </row>
    <row r="11" spans="1:11" ht="15.75">
      <c r="A11" s="13">
        <v>9</v>
      </c>
      <c r="B11" s="2" t="s">
        <v>93</v>
      </c>
      <c r="C11" s="3"/>
      <c r="D11" s="3">
        <v>1.3</v>
      </c>
      <c r="E11" s="14" t="s">
        <v>97</v>
      </c>
      <c r="F11" s="23">
        <f t="shared" si="0"/>
        <v>1.3</v>
      </c>
      <c r="G11" s="2">
        <v>2220</v>
      </c>
      <c r="H11" s="3">
        <v>0.585</v>
      </c>
      <c r="I11" s="16" t="s">
        <v>91</v>
      </c>
      <c r="J11" s="3"/>
      <c r="K11" s="8">
        <f>D11-H11</f>
        <v>0.7150000000000001</v>
      </c>
    </row>
    <row r="12" spans="1:11" ht="96.75" customHeight="1">
      <c r="A12" s="13">
        <v>10</v>
      </c>
      <c r="B12" s="2" t="s">
        <v>93</v>
      </c>
      <c r="C12" s="3"/>
      <c r="D12" s="3">
        <v>0.792</v>
      </c>
      <c r="E12" s="82" t="s">
        <v>96</v>
      </c>
      <c r="F12" s="23">
        <f t="shared" si="0"/>
        <v>0.792</v>
      </c>
      <c r="G12" s="2">
        <v>2220</v>
      </c>
      <c r="H12" s="3">
        <v>0.1056</v>
      </c>
      <c r="I12" s="16" t="s">
        <v>91</v>
      </c>
      <c r="J12" s="3"/>
      <c r="K12" s="8">
        <f>F12-H12</f>
        <v>0.6864</v>
      </c>
    </row>
    <row r="13" spans="1:11" ht="109.5" customHeight="1">
      <c r="A13" s="24">
        <v>11</v>
      </c>
      <c r="B13" s="13" t="s">
        <v>95</v>
      </c>
      <c r="C13" s="3"/>
      <c r="D13" s="3">
        <v>15.81054</v>
      </c>
      <c r="E13" s="14" t="s">
        <v>94</v>
      </c>
      <c r="F13" s="23">
        <f t="shared" si="0"/>
        <v>15.81054</v>
      </c>
      <c r="G13" s="2">
        <v>2220</v>
      </c>
      <c r="H13" s="3">
        <v>3.16157</v>
      </c>
      <c r="I13" s="16" t="s">
        <v>91</v>
      </c>
      <c r="J13" s="3"/>
      <c r="K13" s="8">
        <f>F13-H13</f>
        <v>12.648969999999998</v>
      </c>
    </row>
    <row r="14" spans="1:11" ht="91.5" customHeight="1">
      <c r="A14" s="24">
        <v>12</v>
      </c>
      <c r="B14" s="2" t="s">
        <v>93</v>
      </c>
      <c r="C14" s="3"/>
      <c r="D14" s="3">
        <v>5.48</v>
      </c>
      <c r="E14" s="14" t="s">
        <v>92</v>
      </c>
      <c r="F14" s="23">
        <f t="shared" si="0"/>
        <v>5.48</v>
      </c>
      <c r="G14" s="2">
        <v>2220</v>
      </c>
      <c r="H14" s="3"/>
      <c r="I14" s="16" t="s">
        <v>91</v>
      </c>
      <c r="J14" s="3"/>
      <c r="K14" s="8">
        <f aca="true" t="shared" si="1" ref="K14:K45">F14-J14</f>
        <v>5.48</v>
      </c>
    </row>
    <row r="15" spans="1:11" ht="15.75">
      <c r="A15" s="24"/>
      <c r="B15" s="2"/>
      <c r="C15" s="3"/>
      <c r="D15" s="3"/>
      <c r="E15" s="14"/>
      <c r="F15" s="23">
        <f t="shared" si="0"/>
        <v>0</v>
      </c>
      <c r="G15" s="2"/>
      <c r="H15" s="3"/>
      <c r="I15" s="14"/>
      <c r="J15" s="3"/>
      <c r="K15" s="8">
        <f t="shared" si="1"/>
        <v>0</v>
      </c>
    </row>
    <row r="16" spans="1:11" ht="15.75">
      <c r="A16" s="24"/>
      <c r="B16" s="2"/>
      <c r="C16" s="3"/>
      <c r="D16" s="3"/>
      <c r="E16" s="14"/>
      <c r="F16" s="23">
        <f t="shared" si="0"/>
        <v>0</v>
      </c>
      <c r="G16" s="2"/>
      <c r="H16" s="3"/>
      <c r="I16" s="14"/>
      <c r="J16" s="3"/>
      <c r="K16" s="8">
        <f t="shared" si="1"/>
        <v>0</v>
      </c>
    </row>
    <row r="17" spans="1:11" ht="15.75">
      <c r="A17" s="24"/>
      <c r="B17" s="2"/>
      <c r="C17" s="3"/>
      <c r="D17" s="3"/>
      <c r="E17" s="14"/>
      <c r="F17" s="23">
        <f t="shared" si="0"/>
        <v>0</v>
      </c>
      <c r="G17" s="2"/>
      <c r="H17" s="3"/>
      <c r="I17" s="14"/>
      <c r="J17" s="3"/>
      <c r="K17" s="8">
        <f t="shared" si="1"/>
        <v>0</v>
      </c>
    </row>
    <row r="18" spans="1:11" ht="15.75">
      <c r="A18" s="24"/>
      <c r="B18" s="2"/>
      <c r="C18" s="3"/>
      <c r="D18" s="3"/>
      <c r="E18" s="14"/>
      <c r="F18" s="23">
        <f t="shared" si="0"/>
        <v>0</v>
      </c>
      <c r="G18" s="2"/>
      <c r="H18" s="3"/>
      <c r="I18" s="14"/>
      <c r="J18" s="3"/>
      <c r="K18" s="8">
        <f t="shared" si="1"/>
        <v>0</v>
      </c>
    </row>
    <row r="19" spans="1:11" ht="15.75">
      <c r="A19" s="24"/>
      <c r="B19" s="2"/>
      <c r="C19" s="3"/>
      <c r="D19" s="3"/>
      <c r="E19" s="14"/>
      <c r="F19" s="23">
        <f t="shared" si="0"/>
        <v>0</v>
      </c>
      <c r="G19" s="2"/>
      <c r="H19" s="3"/>
      <c r="I19" s="14"/>
      <c r="J19" s="3"/>
      <c r="K19" s="8">
        <f t="shared" si="1"/>
        <v>0</v>
      </c>
    </row>
    <row r="20" spans="1:11" ht="15.75">
      <c r="A20" s="24"/>
      <c r="B20" s="2"/>
      <c r="C20" s="3"/>
      <c r="D20" s="3"/>
      <c r="E20" s="14"/>
      <c r="F20" s="23">
        <f t="shared" si="0"/>
        <v>0</v>
      </c>
      <c r="G20" s="2"/>
      <c r="H20" s="3"/>
      <c r="I20" s="14"/>
      <c r="J20" s="3"/>
      <c r="K20" s="8">
        <f t="shared" si="1"/>
        <v>0</v>
      </c>
    </row>
    <row r="21" spans="1:11" ht="15.75">
      <c r="A21" s="13"/>
      <c r="B21" s="2"/>
      <c r="C21" s="3"/>
      <c r="D21" s="3"/>
      <c r="E21" s="14"/>
      <c r="F21" s="23">
        <f t="shared" si="0"/>
        <v>0</v>
      </c>
      <c r="G21" s="2"/>
      <c r="H21" s="3"/>
      <c r="I21" s="14"/>
      <c r="J21" s="3"/>
      <c r="K21" s="8">
        <f t="shared" si="1"/>
        <v>0</v>
      </c>
    </row>
    <row r="22" spans="1:11" ht="15.75">
      <c r="A22" s="13"/>
      <c r="B22" s="2"/>
      <c r="C22" s="3"/>
      <c r="D22" s="3"/>
      <c r="E22" s="14"/>
      <c r="F22" s="23">
        <f t="shared" si="0"/>
        <v>0</v>
      </c>
      <c r="G22" s="2"/>
      <c r="H22" s="3"/>
      <c r="I22" s="14"/>
      <c r="J22" s="3"/>
      <c r="K22" s="8">
        <f t="shared" si="1"/>
        <v>0</v>
      </c>
    </row>
    <row r="23" spans="1:11" ht="15.75">
      <c r="A23" s="24"/>
      <c r="B23" s="2"/>
      <c r="C23" s="3"/>
      <c r="D23" s="3"/>
      <c r="E23" s="14"/>
      <c r="F23" s="23">
        <f t="shared" si="0"/>
        <v>0</v>
      </c>
      <c r="G23" s="2"/>
      <c r="H23" s="3"/>
      <c r="I23" s="14"/>
      <c r="J23" s="3"/>
      <c r="K23" s="8">
        <f t="shared" si="1"/>
        <v>0</v>
      </c>
    </row>
    <row r="24" spans="1:11" ht="15.75">
      <c r="A24" s="24"/>
      <c r="B24" s="2"/>
      <c r="C24" s="3"/>
      <c r="D24" s="3"/>
      <c r="E24" s="14"/>
      <c r="F24" s="23">
        <f t="shared" si="0"/>
        <v>0</v>
      </c>
      <c r="G24" s="2"/>
      <c r="H24" s="3"/>
      <c r="I24" s="14"/>
      <c r="J24" s="3"/>
      <c r="K24" s="8">
        <f t="shared" si="1"/>
        <v>0</v>
      </c>
    </row>
    <row r="25" spans="1:11" ht="15.75">
      <c r="A25" s="24"/>
      <c r="B25" s="2"/>
      <c r="C25" s="3"/>
      <c r="D25" s="3"/>
      <c r="E25" s="14"/>
      <c r="F25" s="23">
        <f t="shared" si="0"/>
        <v>0</v>
      </c>
      <c r="G25" s="2"/>
      <c r="H25" s="3"/>
      <c r="I25" s="14"/>
      <c r="J25" s="3"/>
      <c r="K25" s="8">
        <f t="shared" si="1"/>
        <v>0</v>
      </c>
    </row>
    <row r="26" spans="1:11" ht="15.75">
      <c r="A26" s="24"/>
      <c r="B26" s="2"/>
      <c r="C26" s="3"/>
      <c r="D26" s="3"/>
      <c r="E26" s="14"/>
      <c r="F26" s="23">
        <f t="shared" si="0"/>
        <v>0</v>
      </c>
      <c r="G26" s="2"/>
      <c r="H26" s="3"/>
      <c r="I26" s="14"/>
      <c r="J26" s="3"/>
      <c r="K26" s="8">
        <f t="shared" si="1"/>
        <v>0</v>
      </c>
    </row>
    <row r="27" spans="1:11" ht="15.75">
      <c r="A27" s="24"/>
      <c r="B27" s="2"/>
      <c r="C27" s="3"/>
      <c r="D27" s="3"/>
      <c r="E27" s="14"/>
      <c r="F27" s="23">
        <f t="shared" si="0"/>
        <v>0</v>
      </c>
      <c r="G27" s="2"/>
      <c r="H27" s="3"/>
      <c r="I27" s="14"/>
      <c r="J27" s="3"/>
      <c r="K27" s="8">
        <f t="shared" si="1"/>
        <v>0</v>
      </c>
    </row>
    <row r="28" spans="1:11" ht="15.75">
      <c r="A28" s="24"/>
      <c r="B28" s="2"/>
      <c r="C28" s="3"/>
      <c r="D28" s="3"/>
      <c r="E28" s="14"/>
      <c r="F28" s="23">
        <f t="shared" si="0"/>
        <v>0</v>
      </c>
      <c r="G28" s="2"/>
      <c r="H28" s="3"/>
      <c r="I28" s="14"/>
      <c r="J28" s="3"/>
      <c r="K28" s="8">
        <f t="shared" si="1"/>
        <v>0</v>
      </c>
    </row>
    <row r="29" spans="1:11" ht="15.75">
      <c r="A29" s="24"/>
      <c r="B29" s="2"/>
      <c r="C29" s="3"/>
      <c r="D29" s="3"/>
      <c r="E29" s="14"/>
      <c r="F29" s="23">
        <f t="shared" si="0"/>
        <v>0</v>
      </c>
      <c r="G29" s="2"/>
      <c r="H29" s="3"/>
      <c r="I29" s="14"/>
      <c r="J29" s="3"/>
      <c r="K29" s="8">
        <f t="shared" si="1"/>
        <v>0</v>
      </c>
    </row>
    <row r="30" spans="1:11" ht="15.75">
      <c r="A30" s="24"/>
      <c r="B30" s="2"/>
      <c r="C30" s="3"/>
      <c r="D30" s="3"/>
      <c r="E30" s="14"/>
      <c r="F30" s="23">
        <f t="shared" si="0"/>
        <v>0</v>
      </c>
      <c r="G30" s="2"/>
      <c r="H30" s="3"/>
      <c r="I30" s="14"/>
      <c r="J30" s="3"/>
      <c r="K30" s="8">
        <f t="shared" si="1"/>
        <v>0</v>
      </c>
    </row>
    <row r="31" spans="1:11" ht="15.75">
      <c r="A31" s="13"/>
      <c r="B31" s="2"/>
      <c r="C31" s="3"/>
      <c r="D31" s="3"/>
      <c r="E31" s="14"/>
      <c r="F31" s="23">
        <f t="shared" si="0"/>
        <v>0</v>
      </c>
      <c r="G31" s="2"/>
      <c r="H31" s="3"/>
      <c r="I31" s="14"/>
      <c r="J31" s="3"/>
      <c r="K31" s="8">
        <f t="shared" si="1"/>
        <v>0</v>
      </c>
    </row>
    <row r="32" spans="1:11" ht="15.75">
      <c r="A32" s="13"/>
      <c r="B32" s="2"/>
      <c r="C32" s="3"/>
      <c r="D32" s="3"/>
      <c r="E32" s="14"/>
      <c r="F32" s="23">
        <f t="shared" si="0"/>
        <v>0</v>
      </c>
      <c r="G32" s="2"/>
      <c r="H32" s="3"/>
      <c r="I32" s="14"/>
      <c r="J32" s="3"/>
      <c r="K32" s="8">
        <f t="shared" si="1"/>
        <v>0</v>
      </c>
    </row>
    <row r="33" spans="1:11" ht="15.75">
      <c r="A33" s="24"/>
      <c r="B33" s="2"/>
      <c r="C33" s="3"/>
      <c r="D33" s="3"/>
      <c r="E33" s="14"/>
      <c r="F33" s="23">
        <f t="shared" si="0"/>
        <v>0</v>
      </c>
      <c r="G33" s="2"/>
      <c r="H33" s="3"/>
      <c r="I33" s="14"/>
      <c r="J33" s="3"/>
      <c r="K33" s="8">
        <f t="shared" si="1"/>
        <v>0</v>
      </c>
    </row>
    <row r="34" spans="1:11" ht="15.75">
      <c r="A34" s="24"/>
      <c r="B34" s="2"/>
      <c r="C34" s="3"/>
      <c r="D34" s="3"/>
      <c r="E34" s="14"/>
      <c r="F34" s="23">
        <f t="shared" si="0"/>
        <v>0</v>
      </c>
      <c r="G34" s="2"/>
      <c r="H34" s="3"/>
      <c r="I34" s="14"/>
      <c r="J34" s="3"/>
      <c r="K34" s="8">
        <f t="shared" si="1"/>
        <v>0</v>
      </c>
    </row>
    <row r="35" spans="1:11" ht="15.75">
      <c r="A35" s="24"/>
      <c r="B35" s="2"/>
      <c r="C35" s="3"/>
      <c r="D35" s="3"/>
      <c r="E35" s="14"/>
      <c r="F35" s="23">
        <f t="shared" si="0"/>
        <v>0</v>
      </c>
      <c r="G35" s="2"/>
      <c r="H35" s="3"/>
      <c r="I35" s="14"/>
      <c r="J35" s="3"/>
      <c r="K35" s="8">
        <f t="shared" si="1"/>
        <v>0</v>
      </c>
    </row>
    <row r="36" spans="1:11" ht="15.75">
      <c r="A36" s="24"/>
      <c r="B36" s="2"/>
      <c r="C36" s="3"/>
      <c r="D36" s="3"/>
      <c r="E36" s="14"/>
      <c r="F36" s="23">
        <f t="shared" si="0"/>
        <v>0</v>
      </c>
      <c r="G36" s="2"/>
      <c r="H36" s="3"/>
      <c r="I36" s="14"/>
      <c r="J36" s="3"/>
      <c r="K36" s="8">
        <f t="shared" si="1"/>
        <v>0</v>
      </c>
    </row>
    <row r="37" spans="1:11" ht="15.75">
      <c r="A37" s="24"/>
      <c r="B37" s="2"/>
      <c r="C37" s="3"/>
      <c r="D37" s="3"/>
      <c r="E37" s="14"/>
      <c r="F37" s="23">
        <f t="shared" si="0"/>
        <v>0</v>
      </c>
      <c r="G37" s="2"/>
      <c r="H37" s="3"/>
      <c r="I37" s="14"/>
      <c r="J37" s="3"/>
      <c r="K37" s="8">
        <f t="shared" si="1"/>
        <v>0</v>
      </c>
    </row>
    <row r="38" spans="1:11" ht="15.75">
      <c r="A38" s="24"/>
      <c r="B38" s="2"/>
      <c r="C38" s="3"/>
      <c r="D38" s="3"/>
      <c r="E38" s="14"/>
      <c r="F38" s="23">
        <f t="shared" si="0"/>
        <v>0</v>
      </c>
      <c r="G38" s="2"/>
      <c r="H38" s="3"/>
      <c r="I38" s="14"/>
      <c r="J38" s="3"/>
      <c r="K38" s="8">
        <f t="shared" si="1"/>
        <v>0</v>
      </c>
    </row>
    <row r="39" spans="1:11" ht="15.75">
      <c r="A39" s="24"/>
      <c r="B39" s="2"/>
      <c r="C39" s="3"/>
      <c r="D39" s="3"/>
      <c r="E39" s="14"/>
      <c r="F39" s="23">
        <f t="shared" si="0"/>
        <v>0</v>
      </c>
      <c r="G39" s="2"/>
      <c r="H39" s="3"/>
      <c r="I39" s="14"/>
      <c r="J39" s="3"/>
      <c r="K39" s="8">
        <f t="shared" si="1"/>
        <v>0</v>
      </c>
    </row>
    <row r="40" spans="1:11" ht="15.75">
      <c r="A40" s="24"/>
      <c r="B40" s="2"/>
      <c r="C40" s="3"/>
      <c r="D40" s="3"/>
      <c r="E40" s="14"/>
      <c r="F40" s="23">
        <f t="shared" si="0"/>
        <v>0</v>
      </c>
      <c r="G40" s="2"/>
      <c r="H40" s="3"/>
      <c r="I40" s="14"/>
      <c r="J40" s="3"/>
      <c r="K40" s="8">
        <f t="shared" si="1"/>
        <v>0</v>
      </c>
    </row>
    <row r="41" spans="1:11" ht="15.75">
      <c r="A41" s="13"/>
      <c r="B41" s="2"/>
      <c r="C41" s="3"/>
      <c r="D41" s="3"/>
      <c r="E41" s="14"/>
      <c r="F41" s="23">
        <f t="shared" si="0"/>
        <v>0</v>
      </c>
      <c r="G41" s="2"/>
      <c r="H41" s="3"/>
      <c r="I41" s="14"/>
      <c r="J41" s="3"/>
      <c r="K41" s="8">
        <f t="shared" si="1"/>
        <v>0</v>
      </c>
    </row>
    <row r="42" spans="1:11" ht="15.75">
      <c r="A42" s="13"/>
      <c r="B42" s="2"/>
      <c r="C42" s="3"/>
      <c r="D42" s="3"/>
      <c r="E42" s="14"/>
      <c r="F42" s="23">
        <f t="shared" si="0"/>
        <v>0</v>
      </c>
      <c r="G42" s="2"/>
      <c r="H42" s="3"/>
      <c r="I42" s="14"/>
      <c r="J42" s="3"/>
      <c r="K42" s="8">
        <f t="shared" si="1"/>
        <v>0</v>
      </c>
    </row>
    <row r="43" spans="1:11" ht="15.75">
      <c r="A43" s="25"/>
      <c r="B43" s="4"/>
      <c r="C43" s="5"/>
      <c r="D43" s="5"/>
      <c r="E43" s="15"/>
      <c r="F43" s="23">
        <f t="shared" si="0"/>
        <v>0</v>
      </c>
      <c r="G43" s="4"/>
      <c r="H43" s="5"/>
      <c r="I43" s="15"/>
      <c r="J43" s="5"/>
      <c r="K43" s="8">
        <f t="shared" si="1"/>
        <v>0</v>
      </c>
    </row>
    <row r="44" spans="1:11" ht="15.75">
      <c r="A44" s="25"/>
      <c r="B44" s="4"/>
      <c r="C44" s="5"/>
      <c r="D44" s="5"/>
      <c r="E44" s="15"/>
      <c r="F44" s="23">
        <f t="shared" si="0"/>
        <v>0</v>
      </c>
      <c r="G44" s="4"/>
      <c r="H44" s="5"/>
      <c r="I44" s="15"/>
      <c r="J44" s="5"/>
      <c r="K44" s="8">
        <f t="shared" si="1"/>
        <v>0</v>
      </c>
    </row>
    <row r="45" spans="1:11" ht="15.75">
      <c r="A45" s="25"/>
      <c r="B45" s="4"/>
      <c r="C45" s="5"/>
      <c r="D45" s="5"/>
      <c r="E45" s="15"/>
      <c r="F45" s="23">
        <f t="shared" si="0"/>
        <v>0</v>
      </c>
      <c r="G45" s="4"/>
      <c r="H45" s="5"/>
      <c r="I45" s="15"/>
      <c r="J45" s="5"/>
      <c r="K45" s="8">
        <f t="shared" si="1"/>
        <v>0</v>
      </c>
    </row>
    <row r="46" spans="1:11" ht="15.75">
      <c r="A46" s="4"/>
      <c r="B46" s="17" t="s">
        <v>9</v>
      </c>
      <c r="C46" s="18">
        <f>SUM(C5:C45)</f>
        <v>0</v>
      </c>
      <c r="D46" s="18">
        <f>SUM(D5:D45)</f>
        <v>57.44704</v>
      </c>
      <c r="E46" s="19"/>
      <c r="F46" s="20">
        <f t="shared" si="0"/>
        <v>57.44704</v>
      </c>
      <c r="G46" s="21"/>
      <c r="H46" s="18">
        <f>SUM(H5:H45)</f>
        <v>13.003420000000002</v>
      </c>
      <c r="I46" s="19"/>
      <c r="J46" s="18">
        <f>SUM(J5:J45)</f>
        <v>0</v>
      </c>
      <c r="K46" s="8">
        <f>SUM(K5:K45)</f>
        <v>44.443619999999996</v>
      </c>
    </row>
    <row r="47" ht="15">
      <c r="K47" s="81"/>
    </row>
    <row r="49" spans="2:8" ht="15.75">
      <c r="B49" s="12" t="s">
        <v>4</v>
      </c>
      <c r="F49" s="9"/>
      <c r="G49" s="168" t="s">
        <v>90</v>
      </c>
      <c r="H49" s="149"/>
    </row>
    <row r="50" spans="2:8" ht="15">
      <c r="B50" s="12"/>
      <c r="F50" s="10" t="s">
        <v>6</v>
      </c>
      <c r="G50" s="11"/>
      <c r="H50" s="11"/>
    </row>
    <row r="51" spans="2:8" ht="15.75">
      <c r="B51" s="12" t="s">
        <v>5</v>
      </c>
      <c r="F51" s="9"/>
      <c r="G51" s="148" t="s">
        <v>89</v>
      </c>
      <c r="H51" s="149"/>
    </row>
    <row r="52" spans="6:8" ht="15">
      <c r="F52" s="10" t="s">
        <v>6</v>
      </c>
      <c r="G52" s="11"/>
      <c r="H52" s="11"/>
    </row>
  </sheetData>
  <sheetProtection/>
  <mergeCells count="10">
    <mergeCell ref="K3:K4"/>
    <mergeCell ref="A2:K2"/>
    <mergeCell ref="B1:J1"/>
    <mergeCell ref="C3:E3"/>
    <mergeCell ref="G51:H51"/>
    <mergeCell ref="G49:H49"/>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K57"/>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7.0039062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134</v>
      </c>
      <c r="C1" s="155"/>
      <c r="D1" s="155"/>
      <c r="E1" s="155"/>
      <c r="F1" s="155"/>
      <c r="G1" s="155"/>
      <c r="H1" s="155"/>
      <c r="I1" s="155"/>
      <c r="J1" s="155"/>
      <c r="K1" s="1"/>
    </row>
    <row r="2" spans="1:11" ht="21.75" customHeight="1">
      <c r="A2" s="153" t="s">
        <v>53</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v>1</v>
      </c>
      <c r="B5" s="2" t="s">
        <v>133</v>
      </c>
      <c r="C5" s="3"/>
      <c r="D5" s="84">
        <v>4.3</v>
      </c>
      <c r="E5" s="14" t="s">
        <v>132</v>
      </c>
      <c r="F5" s="23">
        <f aca="true" t="shared" si="0" ref="F5:F48">SUM(C5,D5)</f>
        <v>4.3</v>
      </c>
      <c r="G5" s="2"/>
      <c r="H5" s="3"/>
      <c r="I5" s="16" t="str">
        <f aca="true" t="shared" si="1" ref="I5:I17">E5</f>
        <v>водонагрівач</v>
      </c>
      <c r="J5" s="3">
        <f aca="true" t="shared" si="2" ref="J5:J17">D5</f>
        <v>4.3</v>
      </c>
      <c r="K5" s="8"/>
    </row>
    <row r="6" spans="1:11" ht="15.75">
      <c r="A6" s="24">
        <v>2</v>
      </c>
      <c r="B6" s="2" t="s">
        <v>131</v>
      </c>
      <c r="C6" s="3"/>
      <c r="D6" s="84">
        <v>10.7</v>
      </c>
      <c r="E6" s="14" t="s">
        <v>126</v>
      </c>
      <c r="F6" s="23">
        <f t="shared" si="0"/>
        <v>10.7</v>
      </c>
      <c r="G6" s="2"/>
      <c r="H6" s="3"/>
      <c r="I6" s="16" t="str">
        <f t="shared" si="1"/>
        <v>бланки</v>
      </c>
      <c r="J6" s="3">
        <f t="shared" si="2"/>
        <v>10.7</v>
      </c>
      <c r="K6" s="8"/>
    </row>
    <row r="7" spans="1:11" ht="15.75">
      <c r="A7" s="24">
        <v>3</v>
      </c>
      <c r="B7" s="2" t="s">
        <v>130</v>
      </c>
      <c r="C7" s="3"/>
      <c r="D7" s="84">
        <v>1.3</v>
      </c>
      <c r="E7" s="14" t="s">
        <v>129</v>
      </c>
      <c r="F7" s="23">
        <f t="shared" si="0"/>
        <v>1.3</v>
      </c>
      <c r="G7" s="2"/>
      <c r="H7" s="3"/>
      <c r="I7" s="16" t="str">
        <f t="shared" si="1"/>
        <v>суборенда</v>
      </c>
      <c r="J7" s="3">
        <f t="shared" si="2"/>
        <v>1.3</v>
      </c>
      <c r="K7" s="8"/>
    </row>
    <row r="8" spans="1:11" ht="15.75">
      <c r="A8" s="24">
        <v>4</v>
      </c>
      <c r="B8" s="2" t="s">
        <v>128</v>
      </c>
      <c r="C8" s="3"/>
      <c r="D8" s="84">
        <v>4</v>
      </c>
      <c r="E8" s="14" t="s">
        <v>112</v>
      </c>
      <c r="F8" s="23">
        <f t="shared" si="0"/>
        <v>4</v>
      </c>
      <c r="G8" s="2"/>
      <c r="H8" s="3"/>
      <c r="I8" s="16" t="str">
        <f t="shared" si="1"/>
        <v>послуга</v>
      </c>
      <c r="J8" s="3">
        <f t="shared" si="2"/>
        <v>4</v>
      </c>
      <c r="K8" s="8"/>
    </row>
    <row r="9" spans="1:11" ht="15.75">
      <c r="A9" s="24">
        <v>5</v>
      </c>
      <c r="B9" s="2" t="s">
        <v>127</v>
      </c>
      <c r="C9" s="3"/>
      <c r="D9" s="84">
        <v>17.2</v>
      </c>
      <c r="E9" s="14" t="s">
        <v>126</v>
      </c>
      <c r="F9" s="23">
        <f t="shared" si="0"/>
        <v>17.2</v>
      </c>
      <c r="G9" s="2"/>
      <c r="H9" s="3"/>
      <c r="I9" s="16" t="str">
        <f t="shared" si="1"/>
        <v>бланки</v>
      </c>
      <c r="J9" s="3">
        <f t="shared" si="2"/>
        <v>17.2</v>
      </c>
      <c r="K9" s="8"/>
    </row>
    <row r="10" spans="1:11" ht="15.75">
      <c r="A10" s="24">
        <v>6</v>
      </c>
      <c r="B10" s="2" t="s">
        <v>125</v>
      </c>
      <c r="C10" s="3"/>
      <c r="D10" s="84">
        <v>5.6</v>
      </c>
      <c r="E10" s="14" t="s">
        <v>124</v>
      </c>
      <c r="F10" s="23">
        <f t="shared" si="0"/>
        <v>5.6</v>
      </c>
      <c r="G10" s="13"/>
      <c r="H10" s="3"/>
      <c r="I10" s="14" t="str">
        <f t="shared" si="1"/>
        <v>тонометри</v>
      </c>
      <c r="J10" s="3">
        <f t="shared" si="2"/>
        <v>5.6</v>
      </c>
      <c r="K10" s="8"/>
    </row>
    <row r="11" spans="1:11" ht="15.75">
      <c r="A11" s="24">
        <v>7</v>
      </c>
      <c r="B11" s="2" t="s">
        <v>123</v>
      </c>
      <c r="C11" s="3"/>
      <c r="D11" s="84">
        <v>8.7</v>
      </c>
      <c r="E11" s="14" t="s">
        <v>117</v>
      </c>
      <c r="F11" s="23">
        <f t="shared" si="0"/>
        <v>8.7</v>
      </c>
      <c r="G11" s="13"/>
      <c r="H11" s="3"/>
      <c r="I11" s="14" t="str">
        <f t="shared" si="1"/>
        <v>жалюзі</v>
      </c>
      <c r="J11" s="3">
        <f t="shared" si="2"/>
        <v>8.7</v>
      </c>
      <c r="K11" s="8"/>
    </row>
    <row r="12" spans="1:11" ht="31.5">
      <c r="A12" s="24">
        <v>8</v>
      </c>
      <c r="B12" s="2" t="s">
        <v>122</v>
      </c>
      <c r="C12" s="3"/>
      <c r="D12" s="84">
        <v>14.8</v>
      </c>
      <c r="E12" s="14" t="s">
        <v>121</v>
      </c>
      <c r="F12" s="23">
        <f t="shared" si="0"/>
        <v>14.8</v>
      </c>
      <c r="G12" s="2"/>
      <c r="H12" s="3"/>
      <c r="I12" s="14" t="str">
        <f t="shared" si="1"/>
        <v>біполярний кабель</v>
      </c>
      <c r="J12" s="3">
        <f t="shared" si="2"/>
        <v>14.8</v>
      </c>
      <c r="K12" s="8"/>
    </row>
    <row r="13" spans="1:11" ht="15.75">
      <c r="A13" s="13">
        <v>9</v>
      </c>
      <c r="B13" s="2" t="s">
        <v>120</v>
      </c>
      <c r="C13" s="3"/>
      <c r="D13" s="84">
        <v>10.5</v>
      </c>
      <c r="E13" s="14" t="s">
        <v>119</v>
      </c>
      <c r="F13" s="23">
        <f t="shared" si="0"/>
        <v>10.5</v>
      </c>
      <c r="G13" s="2"/>
      <c r="H13" s="3"/>
      <c r="I13" s="14" t="str">
        <f t="shared" si="1"/>
        <v>цукор фасований</v>
      </c>
      <c r="J13" s="3">
        <f t="shared" si="2"/>
        <v>10.5</v>
      </c>
      <c r="K13" s="8"/>
    </row>
    <row r="14" spans="1:11" ht="15" customHeight="1">
      <c r="A14" s="13">
        <v>10</v>
      </c>
      <c r="B14" s="2" t="s">
        <v>118</v>
      </c>
      <c r="C14" s="3"/>
      <c r="D14" s="84">
        <v>7</v>
      </c>
      <c r="E14" s="14" t="s">
        <v>117</v>
      </c>
      <c r="F14" s="23">
        <f t="shared" si="0"/>
        <v>7</v>
      </c>
      <c r="G14" s="2"/>
      <c r="H14" s="3"/>
      <c r="I14" s="14" t="str">
        <f t="shared" si="1"/>
        <v>жалюзі</v>
      </c>
      <c r="J14" s="3">
        <f t="shared" si="2"/>
        <v>7</v>
      </c>
      <c r="K14" s="8"/>
    </row>
    <row r="15" spans="1:11" ht="15.75">
      <c r="A15" s="24">
        <v>11</v>
      </c>
      <c r="B15" s="2" t="s">
        <v>116</v>
      </c>
      <c r="C15" s="3"/>
      <c r="D15" s="84">
        <v>2</v>
      </c>
      <c r="E15" s="14" t="s">
        <v>112</v>
      </c>
      <c r="F15" s="23">
        <f t="shared" si="0"/>
        <v>2</v>
      </c>
      <c r="G15" s="2"/>
      <c r="H15" s="3"/>
      <c r="I15" s="14" t="str">
        <f t="shared" si="1"/>
        <v>послуга</v>
      </c>
      <c r="J15" s="3">
        <f t="shared" si="2"/>
        <v>2</v>
      </c>
      <c r="K15" s="8"/>
    </row>
    <row r="16" spans="1:11" ht="15.75">
      <c r="A16" s="24">
        <v>12</v>
      </c>
      <c r="B16" s="2" t="s">
        <v>115</v>
      </c>
      <c r="C16" s="3"/>
      <c r="D16" s="84">
        <v>10.7</v>
      </c>
      <c r="E16" s="14" t="s">
        <v>114</v>
      </c>
      <c r="F16" s="23">
        <f t="shared" si="0"/>
        <v>10.7</v>
      </c>
      <c r="G16" s="2"/>
      <c r="H16" s="3"/>
      <c r="I16" s="14" t="str">
        <f t="shared" si="1"/>
        <v>парафін</v>
      </c>
      <c r="J16" s="3">
        <f t="shared" si="2"/>
        <v>10.7</v>
      </c>
      <c r="K16" s="8"/>
    </row>
    <row r="17" spans="1:11" ht="15.75">
      <c r="A17" s="24">
        <v>13</v>
      </c>
      <c r="B17" s="2" t="s">
        <v>113</v>
      </c>
      <c r="C17" s="3"/>
      <c r="D17" s="84">
        <v>3.8</v>
      </c>
      <c r="E17" s="14" t="s">
        <v>112</v>
      </c>
      <c r="F17" s="23">
        <f t="shared" si="0"/>
        <v>3.8</v>
      </c>
      <c r="G17" s="2"/>
      <c r="H17" s="3"/>
      <c r="I17" s="14" t="str">
        <f t="shared" si="1"/>
        <v>послуга</v>
      </c>
      <c r="J17" s="3">
        <f t="shared" si="2"/>
        <v>3.8</v>
      </c>
      <c r="K17" s="8"/>
    </row>
    <row r="18" spans="1:11" ht="15.75">
      <c r="A18" s="24"/>
      <c r="B18" s="2"/>
      <c r="C18" s="3"/>
      <c r="D18" s="3"/>
      <c r="E18" s="14"/>
      <c r="F18" s="23">
        <f t="shared" si="0"/>
        <v>0</v>
      </c>
      <c r="G18" s="2"/>
      <c r="H18" s="3"/>
      <c r="I18" s="14"/>
      <c r="J18" s="3"/>
      <c r="K18" s="8"/>
    </row>
    <row r="19" spans="1:11" ht="15.75">
      <c r="A19" s="24"/>
      <c r="B19" s="2"/>
      <c r="C19" s="3"/>
      <c r="D19" s="3"/>
      <c r="E19" s="14"/>
      <c r="F19" s="23">
        <f t="shared" si="0"/>
        <v>0</v>
      </c>
      <c r="G19" s="2"/>
      <c r="H19" s="3"/>
      <c r="I19" s="14"/>
      <c r="J19" s="3"/>
      <c r="K19" s="8"/>
    </row>
    <row r="20" spans="1:11" ht="15.75">
      <c r="A20" s="24"/>
      <c r="B20" s="2"/>
      <c r="C20" s="3"/>
      <c r="D20" s="3"/>
      <c r="E20" s="14"/>
      <c r="F20" s="23">
        <f t="shared" si="0"/>
        <v>0</v>
      </c>
      <c r="G20" s="2"/>
      <c r="H20" s="3"/>
      <c r="I20" s="14"/>
      <c r="J20" s="3"/>
      <c r="K20" s="8"/>
    </row>
    <row r="21" spans="1:11" ht="15.75">
      <c r="A21" s="24"/>
      <c r="B21" s="2"/>
      <c r="C21" s="3"/>
      <c r="D21" s="3"/>
      <c r="E21" s="14"/>
      <c r="F21" s="23">
        <f t="shared" si="0"/>
        <v>0</v>
      </c>
      <c r="G21" s="2"/>
      <c r="H21" s="3"/>
      <c r="I21" s="14"/>
      <c r="J21" s="3"/>
      <c r="K21" s="8"/>
    </row>
    <row r="22" spans="1:11" ht="15.75">
      <c r="A22" s="24"/>
      <c r="B22" s="2"/>
      <c r="C22" s="3"/>
      <c r="D22" s="3"/>
      <c r="E22" s="14"/>
      <c r="F22" s="23">
        <f t="shared" si="0"/>
        <v>0</v>
      </c>
      <c r="G22" s="2"/>
      <c r="H22" s="3"/>
      <c r="I22" s="14"/>
      <c r="J22" s="3"/>
      <c r="K22" s="8"/>
    </row>
    <row r="23" spans="1:11" ht="15.75">
      <c r="A23" s="13"/>
      <c r="B23" s="2"/>
      <c r="C23" s="3"/>
      <c r="D23" s="3"/>
      <c r="E23" s="14"/>
      <c r="F23" s="23">
        <f t="shared" si="0"/>
        <v>0</v>
      </c>
      <c r="G23" s="2"/>
      <c r="H23" s="3"/>
      <c r="I23" s="14"/>
      <c r="J23" s="3"/>
      <c r="K23" s="8"/>
    </row>
    <row r="24" spans="1:11" ht="15.75">
      <c r="A24" s="13"/>
      <c r="B24" s="2"/>
      <c r="C24" s="3"/>
      <c r="D24" s="3"/>
      <c r="E24" s="14"/>
      <c r="F24" s="23">
        <f t="shared" si="0"/>
        <v>0</v>
      </c>
      <c r="G24" s="2"/>
      <c r="H24" s="3"/>
      <c r="I24" s="14"/>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0</v>
      </c>
      <c r="D48" s="18">
        <f>SUM(D5:D47)</f>
        <v>100.6</v>
      </c>
      <c r="E48" s="19"/>
      <c r="F48" s="20">
        <f t="shared" si="0"/>
        <v>100.6</v>
      </c>
      <c r="G48" s="21"/>
      <c r="H48" s="18">
        <f>SUM(H5:H47)</f>
        <v>0</v>
      </c>
      <c r="I48" s="19"/>
      <c r="J48" s="18">
        <f>SUM(J5:J47)</f>
        <v>100.6</v>
      </c>
      <c r="K48" s="22">
        <f>C48-H48</f>
        <v>0</v>
      </c>
    </row>
    <row r="51" spans="2:8" ht="15.75">
      <c r="B51" s="12" t="s">
        <v>111</v>
      </c>
      <c r="F51" s="9"/>
      <c r="G51" s="148" t="s">
        <v>110</v>
      </c>
      <c r="H51" s="149"/>
    </row>
    <row r="52" spans="2:8" ht="15">
      <c r="B52" s="12"/>
      <c r="F52" s="10" t="s">
        <v>6</v>
      </c>
      <c r="G52" s="11"/>
      <c r="H52" s="11"/>
    </row>
    <row r="53" spans="2:8" ht="15.75">
      <c r="B53" s="12" t="s">
        <v>5</v>
      </c>
      <c r="F53" s="9"/>
      <c r="G53" s="148" t="s">
        <v>109</v>
      </c>
      <c r="H53" s="149"/>
    </row>
    <row r="54" spans="6:8" ht="15">
      <c r="F54" s="10" t="s">
        <v>6</v>
      </c>
      <c r="G54" s="11"/>
      <c r="H54" s="11"/>
    </row>
    <row r="55" ht="15">
      <c r="B55" t="s">
        <v>108</v>
      </c>
    </row>
    <row r="56" ht="15">
      <c r="B56" s="12" t="s">
        <v>107</v>
      </c>
    </row>
    <row r="57" ht="15">
      <c r="B57" s="12" t="s">
        <v>106</v>
      </c>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K54"/>
  <sheetViews>
    <sheetView view="pageBreakPreview" zoomScale="90" zoomScaleNormal="80" zoomScaleSheetLayoutView="90" zoomScalePageLayoutView="0" workbookViewId="0" topLeftCell="A1">
      <selection activeCell="A1" sqref="A1"/>
    </sheetView>
  </sheetViews>
  <sheetFormatPr defaultColWidth="9.140625" defaultRowHeight="15"/>
  <cols>
    <col min="1" max="1" width="7.28125" style="0" customWidth="1"/>
    <col min="2" max="2" width="26.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167</v>
      </c>
      <c r="C1" s="155"/>
      <c r="D1" s="155"/>
      <c r="E1" s="155"/>
      <c r="F1" s="155"/>
      <c r="G1" s="155"/>
      <c r="H1" s="155"/>
      <c r="I1" s="155"/>
      <c r="J1" s="155"/>
      <c r="K1" s="1"/>
    </row>
    <row r="2" spans="1:11" ht="31.5" customHeight="1">
      <c r="A2" s="153" t="s">
        <v>166</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31.5">
      <c r="A5" s="24">
        <v>1</v>
      </c>
      <c r="B5" s="14" t="s">
        <v>165</v>
      </c>
      <c r="C5" s="3"/>
      <c r="D5" s="3">
        <v>30</v>
      </c>
      <c r="E5" s="14" t="s">
        <v>164</v>
      </c>
      <c r="F5" s="23">
        <f aca="true" t="shared" si="0" ref="F5:F48">SUM(C5,D5)</f>
        <v>30</v>
      </c>
      <c r="G5" s="2"/>
      <c r="H5" s="3"/>
      <c r="I5" s="16"/>
      <c r="J5" s="3"/>
      <c r="K5" s="8"/>
    </row>
    <row r="6" spans="1:11" ht="31.5">
      <c r="A6" s="24">
        <v>2</v>
      </c>
      <c r="B6" s="24" t="s">
        <v>163</v>
      </c>
      <c r="C6" s="3"/>
      <c r="D6" s="3">
        <v>138</v>
      </c>
      <c r="E6" s="14" t="s">
        <v>162</v>
      </c>
      <c r="F6" s="23">
        <f t="shared" si="0"/>
        <v>138</v>
      </c>
      <c r="G6" s="2"/>
      <c r="H6" s="3"/>
      <c r="I6" s="16"/>
      <c r="J6" s="3"/>
      <c r="K6" s="8"/>
    </row>
    <row r="7" spans="1:11" ht="15.75">
      <c r="A7" s="24">
        <v>3</v>
      </c>
      <c r="B7" s="2" t="s">
        <v>161</v>
      </c>
      <c r="C7" s="3"/>
      <c r="D7" s="3">
        <v>4.7</v>
      </c>
      <c r="E7" s="14" t="s">
        <v>160</v>
      </c>
      <c r="F7" s="23">
        <f t="shared" si="0"/>
        <v>4.7</v>
      </c>
      <c r="G7" s="2"/>
      <c r="H7" s="3"/>
      <c r="I7" s="16"/>
      <c r="J7" s="3"/>
      <c r="K7" s="8"/>
    </row>
    <row r="8" spans="1:11" ht="31.5">
      <c r="A8" s="24">
        <v>4</v>
      </c>
      <c r="B8" s="14" t="s">
        <v>159</v>
      </c>
      <c r="C8" s="3"/>
      <c r="D8" s="3">
        <v>8.9</v>
      </c>
      <c r="E8" s="14" t="s">
        <v>10</v>
      </c>
      <c r="F8" s="23">
        <f t="shared" si="0"/>
        <v>8.9</v>
      </c>
      <c r="G8" s="2"/>
      <c r="H8" s="3"/>
      <c r="I8" s="16"/>
      <c r="J8" s="3"/>
      <c r="K8" s="8"/>
    </row>
    <row r="9" spans="1:11" ht="15.75">
      <c r="A9" s="24">
        <v>5</v>
      </c>
      <c r="B9" s="2" t="s">
        <v>158</v>
      </c>
      <c r="C9" s="3"/>
      <c r="D9" s="3">
        <v>55</v>
      </c>
      <c r="E9" s="14" t="s">
        <v>157</v>
      </c>
      <c r="F9" s="23">
        <f t="shared" si="0"/>
        <v>55</v>
      </c>
      <c r="G9" s="2"/>
      <c r="H9" s="3"/>
      <c r="I9" s="16"/>
      <c r="J9" s="3"/>
      <c r="K9" s="8"/>
    </row>
    <row r="10" spans="1:11" ht="31.5">
      <c r="A10" s="24">
        <v>6</v>
      </c>
      <c r="B10" s="2" t="s">
        <v>156</v>
      </c>
      <c r="C10" s="3"/>
      <c r="D10" s="3">
        <v>2.3</v>
      </c>
      <c r="E10" s="14" t="s">
        <v>154</v>
      </c>
      <c r="F10" s="23">
        <f t="shared" si="0"/>
        <v>2.3</v>
      </c>
      <c r="G10" s="13"/>
      <c r="H10" s="3"/>
      <c r="I10" s="14"/>
      <c r="J10" s="3"/>
      <c r="K10" s="8"/>
    </row>
    <row r="11" spans="1:11" ht="31.5">
      <c r="A11" s="24">
        <v>7</v>
      </c>
      <c r="B11" s="2" t="s">
        <v>155</v>
      </c>
      <c r="C11" s="3"/>
      <c r="D11" s="3">
        <f>67.1+16+4.2+38.8+35.6+17.6</f>
        <v>179.29999999999998</v>
      </c>
      <c r="E11" s="14" t="s">
        <v>154</v>
      </c>
      <c r="F11" s="23">
        <f t="shared" si="0"/>
        <v>179.29999999999998</v>
      </c>
      <c r="G11" s="13"/>
      <c r="H11" s="3"/>
      <c r="I11" s="14"/>
      <c r="J11" s="3"/>
      <c r="K11" s="8"/>
    </row>
    <row r="12" spans="1:11" ht="47.25">
      <c r="A12" s="24">
        <v>8</v>
      </c>
      <c r="B12" s="14" t="s">
        <v>153</v>
      </c>
      <c r="C12" s="3"/>
      <c r="D12" s="3">
        <v>250</v>
      </c>
      <c r="E12" s="14" t="s">
        <v>152</v>
      </c>
      <c r="F12" s="23">
        <f t="shared" si="0"/>
        <v>250</v>
      </c>
      <c r="G12" s="2"/>
      <c r="H12" s="3"/>
      <c r="I12" s="14"/>
      <c r="J12" s="3"/>
      <c r="K12" s="8"/>
    </row>
    <row r="13" spans="1:11" ht="47.25">
      <c r="A13" s="13">
        <v>9</v>
      </c>
      <c r="B13" s="14" t="s">
        <v>151</v>
      </c>
      <c r="C13" s="3"/>
      <c r="D13" s="3">
        <v>30.5</v>
      </c>
      <c r="E13" s="14" t="s">
        <v>150</v>
      </c>
      <c r="F13" s="23">
        <f t="shared" si="0"/>
        <v>30.5</v>
      </c>
      <c r="G13" s="2"/>
      <c r="H13" s="3"/>
      <c r="I13" s="14"/>
      <c r="J13" s="3"/>
      <c r="K13" s="8"/>
    </row>
    <row r="14" spans="1:11" ht="15" customHeight="1">
      <c r="A14" s="13">
        <v>10</v>
      </c>
      <c r="B14" s="2" t="s">
        <v>149</v>
      </c>
      <c r="C14" s="3"/>
      <c r="D14" s="3">
        <v>7.3</v>
      </c>
      <c r="E14" s="14" t="s">
        <v>11</v>
      </c>
      <c r="F14" s="23">
        <f t="shared" si="0"/>
        <v>7.3</v>
      </c>
      <c r="G14" s="2"/>
      <c r="H14" s="3"/>
      <c r="I14" s="14"/>
      <c r="J14" s="3"/>
      <c r="K14" s="8"/>
    </row>
    <row r="15" spans="1:11" ht="63">
      <c r="A15" s="24">
        <v>11</v>
      </c>
      <c r="B15" s="14" t="s">
        <v>148</v>
      </c>
      <c r="C15" s="3"/>
      <c r="D15" s="3">
        <v>172.5</v>
      </c>
      <c r="E15" s="14" t="s">
        <v>147</v>
      </c>
      <c r="F15" s="23">
        <f t="shared" si="0"/>
        <v>172.5</v>
      </c>
      <c r="G15" s="2"/>
      <c r="H15" s="3"/>
      <c r="I15" s="14"/>
      <c r="J15" s="3"/>
      <c r="K15" s="8"/>
    </row>
    <row r="16" spans="1:11" ht="15.75">
      <c r="A16" s="24">
        <v>12</v>
      </c>
      <c r="B16" s="2" t="s">
        <v>146</v>
      </c>
      <c r="C16" s="3"/>
      <c r="D16" s="3">
        <f>62.7+400</f>
        <v>462.7</v>
      </c>
      <c r="E16" s="14" t="s">
        <v>11</v>
      </c>
      <c r="F16" s="23">
        <f t="shared" si="0"/>
        <v>462.7</v>
      </c>
      <c r="G16" s="2"/>
      <c r="H16" s="3"/>
      <c r="I16" s="14"/>
      <c r="J16" s="3"/>
      <c r="K16" s="8"/>
    </row>
    <row r="17" spans="1:11" ht="15.75">
      <c r="A17" s="24">
        <v>13</v>
      </c>
      <c r="B17" s="2" t="s">
        <v>145</v>
      </c>
      <c r="C17" s="3"/>
      <c r="D17" s="3">
        <v>23.3</v>
      </c>
      <c r="E17" s="14" t="s">
        <v>11</v>
      </c>
      <c r="F17" s="23">
        <f t="shared" si="0"/>
        <v>23.3</v>
      </c>
      <c r="G17" s="2"/>
      <c r="H17" s="3"/>
      <c r="I17" s="14"/>
      <c r="J17" s="3"/>
      <c r="K17" s="8"/>
    </row>
    <row r="18" spans="1:11" ht="47.25">
      <c r="A18" s="24">
        <v>14</v>
      </c>
      <c r="B18" s="14" t="s">
        <v>144</v>
      </c>
      <c r="C18" s="3"/>
      <c r="D18" s="3">
        <v>200.5</v>
      </c>
      <c r="E18" s="14" t="s">
        <v>11</v>
      </c>
      <c r="F18" s="23">
        <f t="shared" si="0"/>
        <v>200.5</v>
      </c>
      <c r="G18" s="2"/>
      <c r="H18" s="3"/>
      <c r="I18" s="14"/>
      <c r="J18" s="3"/>
      <c r="K18" s="8"/>
    </row>
    <row r="19" spans="1:11" ht="15.75">
      <c r="A19" s="24">
        <v>15</v>
      </c>
      <c r="B19" s="2" t="s">
        <v>143</v>
      </c>
      <c r="C19" s="3"/>
      <c r="D19" s="3">
        <v>4</v>
      </c>
      <c r="E19" s="14" t="s">
        <v>142</v>
      </c>
      <c r="F19" s="23">
        <f t="shared" si="0"/>
        <v>4</v>
      </c>
      <c r="G19" s="2"/>
      <c r="H19" s="3"/>
      <c r="I19" s="14"/>
      <c r="J19" s="3"/>
      <c r="K19" s="8"/>
    </row>
    <row r="20" spans="1:11" ht="15.75">
      <c r="A20" s="24">
        <v>16</v>
      </c>
      <c r="B20" s="2" t="s">
        <v>141</v>
      </c>
      <c r="C20" s="3"/>
      <c r="D20" s="3">
        <v>31</v>
      </c>
      <c r="E20" s="14" t="s">
        <v>11</v>
      </c>
      <c r="F20" s="23">
        <f t="shared" si="0"/>
        <v>31</v>
      </c>
      <c r="G20" s="2"/>
      <c r="H20" s="3"/>
      <c r="I20" s="14"/>
      <c r="J20" s="3"/>
      <c r="K20" s="8"/>
    </row>
    <row r="21" spans="1:11" ht="31.5">
      <c r="A21" s="24">
        <v>17</v>
      </c>
      <c r="B21" s="14" t="s">
        <v>140</v>
      </c>
      <c r="C21" s="3"/>
      <c r="D21" s="3">
        <v>7.5</v>
      </c>
      <c r="E21" s="14" t="s">
        <v>139</v>
      </c>
      <c r="F21" s="23">
        <f t="shared" si="0"/>
        <v>7.5</v>
      </c>
      <c r="G21" s="2"/>
      <c r="H21" s="3"/>
      <c r="I21" s="14"/>
      <c r="J21" s="3"/>
      <c r="K21" s="8"/>
    </row>
    <row r="22" spans="1:11" ht="15.75">
      <c r="A22" s="24">
        <v>18</v>
      </c>
      <c r="B22" s="2" t="s">
        <v>138</v>
      </c>
      <c r="C22" s="3"/>
      <c r="D22" s="3">
        <v>43.9</v>
      </c>
      <c r="E22" s="14" t="s">
        <v>11</v>
      </c>
      <c r="F22" s="23">
        <f t="shared" si="0"/>
        <v>43.9</v>
      </c>
      <c r="G22" s="2"/>
      <c r="H22" s="3"/>
      <c r="I22" s="14"/>
      <c r="J22" s="3"/>
      <c r="K22" s="8"/>
    </row>
    <row r="23" spans="1:11" ht="31.5">
      <c r="A23" s="13">
        <v>19</v>
      </c>
      <c r="B23" s="2" t="s">
        <v>12</v>
      </c>
      <c r="C23" s="3"/>
      <c r="D23" s="3">
        <v>52.9</v>
      </c>
      <c r="E23" s="14" t="s">
        <v>10</v>
      </c>
      <c r="F23" s="23">
        <f t="shared" si="0"/>
        <v>52.9</v>
      </c>
      <c r="G23" s="2"/>
      <c r="H23" s="3"/>
      <c r="I23" s="14"/>
      <c r="J23" s="3"/>
      <c r="K23" s="8"/>
    </row>
    <row r="24" spans="1:11" ht="15.75">
      <c r="A24" s="13"/>
      <c r="B24" s="2"/>
      <c r="C24" s="3"/>
      <c r="D24" s="3"/>
      <c r="E24" s="14"/>
      <c r="F24" s="23">
        <f t="shared" si="0"/>
        <v>0</v>
      </c>
      <c r="G24" s="2"/>
      <c r="H24" s="3"/>
      <c r="I24" s="14"/>
      <c r="J24" s="3"/>
      <c r="K24" s="8"/>
    </row>
    <row r="25" spans="1:11" ht="15.75">
      <c r="A25" s="24"/>
      <c r="B25" s="2"/>
      <c r="C25" s="3"/>
      <c r="D25" s="3"/>
      <c r="E25" s="14"/>
      <c r="F25" s="23">
        <f t="shared" si="0"/>
        <v>0</v>
      </c>
      <c r="G25" s="2"/>
      <c r="H25" s="3"/>
      <c r="I25" s="14"/>
      <c r="J25" s="3"/>
      <c r="K25" s="8"/>
    </row>
    <row r="26" spans="1:11" ht="15.75">
      <c r="A26" s="24"/>
      <c r="B26" s="2"/>
      <c r="C26" s="3"/>
      <c r="D26" s="3"/>
      <c r="E26" s="14"/>
      <c r="F26" s="23">
        <f t="shared" si="0"/>
        <v>0</v>
      </c>
      <c r="G26" s="2"/>
      <c r="H26" s="3"/>
      <c r="I26" s="14"/>
      <c r="J26" s="3"/>
      <c r="K26" s="8"/>
    </row>
    <row r="27" spans="1:11" ht="15.75">
      <c r="A27" s="24"/>
      <c r="B27" s="2"/>
      <c r="C27" s="3"/>
      <c r="D27" s="3"/>
      <c r="E27" s="14"/>
      <c r="F27" s="23">
        <f t="shared" si="0"/>
        <v>0</v>
      </c>
      <c r="G27" s="2"/>
      <c r="H27" s="3"/>
      <c r="I27" s="14"/>
      <c r="J27" s="3"/>
      <c r="K27" s="8"/>
    </row>
    <row r="28" spans="1:11" ht="15.75">
      <c r="A28" s="24"/>
      <c r="B28" s="2"/>
      <c r="C28" s="3"/>
      <c r="D28" s="3"/>
      <c r="E28" s="14"/>
      <c r="F28" s="23">
        <f t="shared" si="0"/>
        <v>0</v>
      </c>
      <c r="G28" s="2"/>
      <c r="H28" s="3"/>
      <c r="I28" s="14"/>
      <c r="J28" s="3"/>
      <c r="K28" s="8"/>
    </row>
    <row r="29" spans="1:11" ht="15.75">
      <c r="A29" s="24"/>
      <c r="B29" s="2"/>
      <c r="C29" s="3"/>
      <c r="D29" s="3"/>
      <c r="E29" s="14"/>
      <c r="F29" s="23">
        <f t="shared" si="0"/>
        <v>0</v>
      </c>
      <c r="G29" s="2"/>
      <c r="H29" s="3"/>
      <c r="I29" s="14"/>
      <c r="J29" s="3"/>
      <c r="K29" s="8"/>
    </row>
    <row r="30" spans="1:11" ht="15.75">
      <c r="A30" s="24"/>
      <c r="B30" s="2"/>
      <c r="C30" s="3"/>
      <c r="D30" s="3"/>
      <c r="E30" s="14"/>
      <c r="F30" s="23">
        <f t="shared" si="0"/>
        <v>0</v>
      </c>
      <c r="G30" s="2"/>
      <c r="H30" s="3"/>
      <c r="I30" s="14"/>
      <c r="J30" s="3"/>
      <c r="K30" s="8"/>
    </row>
    <row r="31" spans="1:11" ht="15.75">
      <c r="A31" s="24"/>
      <c r="B31" s="2"/>
      <c r="C31" s="3"/>
      <c r="D31" s="3"/>
      <c r="E31" s="14"/>
      <c r="F31" s="23">
        <f t="shared" si="0"/>
        <v>0</v>
      </c>
      <c r="G31" s="2"/>
      <c r="H31" s="3"/>
      <c r="I31" s="14"/>
      <c r="J31" s="3"/>
      <c r="K31" s="8"/>
    </row>
    <row r="32" spans="1:11" ht="15.75">
      <c r="A32" s="24"/>
      <c r="B32" s="2"/>
      <c r="C32" s="3"/>
      <c r="D32" s="3"/>
      <c r="E32" s="14"/>
      <c r="F32" s="23">
        <f t="shared" si="0"/>
        <v>0</v>
      </c>
      <c r="G32" s="2"/>
      <c r="H32" s="3"/>
      <c r="I32" s="14"/>
      <c r="J32" s="3"/>
      <c r="K32" s="8"/>
    </row>
    <row r="33" spans="1:11" ht="15.75">
      <c r="A33" s="13"/>
      <c r="B33" s="2"/>
      <c r="C33" s="3"/>
      <c r="D33" s="3"/>
      <c r="E33" s="14"/>
      <c r="F33" s="23">
        <f t="shared" si="0"/>
        <v>0</v>
      </c>
      <c r="G33" s="2"/>
      <c r="H33" s="3"/>
      <c r="I33" s="14"/>
      <c r="J33" s="3"/>
      <c r="K33" s="8"/>
    </row>
    <row r="34" spans="1:11" ht="15.75">
      <c r="A34" s="13"/>
      <c r="B34" s="2"/>
      <c r="C34" s="3"/>
      <c r="D34" s="3"/>
      <c r="E34" s="14"/>
      <c r="F34" s="23">
        <f t="shared" si="0"/>
        <v>0</v>
      </c>
      <c r="G34" s="2"/>
      <c r="H34" s="3"/>
      <c r="I34" s="14"/>
      <c r="J34" s="3"/>
      <c r="K34" s="8"/>
    </row>
    <row r="35" spans="1:11" ht="15.75">
      <c r="A35" s="24"/>
      <c r="B35" s="2"/>
      <c r="C35" s="3"/>
      <c r="D35" s="3"/>
      <c r="E35" s="14"/>
      <c r="F35" s="23">
        <f t="shared" si="0"/>
        <v>0</v>
      </c>
      <c r="G35" s="2"/>
      <c r="H35" s="3"/>
      <c r="I35" s="14"/>
      <c r="J35" s="3"/>
      <c r="K35" s="8"/>
    </row>
    <row r="36" spans="1:11" ht="15.75">
      <c r="A36" s="24"/>
      <c r="B36" s="2"/>
      <c r="C36" s="3"/>
      <c r="D36" s="3"/>
      <c r="E36" s="14"/>
      <c r="F36" s="23">
        <f t="shared" si="0"/>
        <v>0</v>
      </c>
      <c r="G36" s="2"/>
      <c r="H36" s="3"/>
      <c r="I36" s="14"/>
      <c r="J36" s="3"/>
      <c r="K36" s="8"/>
    </row>
    <row r="37" spans="1:11" ht="15.75">
      <c r="A37" s="24"/>
      <c r="B37" s="2"/>
      <c r="C37" s="3"/>
      <c r="D37" s="3"/>
      <c r="E37" s="14"/>
      <c r="F37" s="23">
        <f t="shared" si="0"/>
        <v>0</v>
      </c>
      <c r="G37" s="2"/>
      <c r="H37" s="3"/>
      <c r="I37" s="14"/>
      <c r="J37" s="3"/>
      <c r="K37" s="8"/>
    </row>
    <row r="38" spans="1:11" ht="15.75">
      <c r="A38" s="24"/>
      <c r="B38" s="2"/>
      <c r="C38" s="3"/>
      <c r="D38" s="3"/>
      <c r="E38" s="14"/>
      <c r="F38" s="23">
        <f t="shared" si="0"/>
        <v>0</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0</v>
      </c>
      <c r="D48" s="18">
        <f>SUM(D5:D47)</f>
        <v>1704.3000000000002</v>
      </c>
      <c r="E48" s="19"/>
      <c r="F48" s="20">
        <f t="shared" si="0"/>
        <v>1704.3000000000002</v>
      </c>
      <c r="G48" s="21"/>
      <c r="H48" s="18">
        <f>SUM(H5:H47)</f>
        <v>0</v>
      </c>
      <c r="I48" s="19"/>
      <c r="J48" s="18">
        <f>SUM(J5:J47)</f>
        <v>0</v>
      </c>
      <c r="K48" s="22">
        <f>C48-H48</f>
        <v>0</v>
      </c>
    </row>
    <row r="51" spans="2:8" ht="15.75">
      <c r="B51" s="12" t="s">
        <v>137</v>
      </c>
      <c r="F51" s="9"/>
      <c r="G51" s="148" t="s">
        <v>136</v>
      </c>
      <c r="H51" s="149"/>
    </row>
    <row r="52" spans="2:8" ht="15">
      <c r="B52" s="12"/>
      <c r="F52" s="10" t="s">
        <v>6</v>
      </c>
      <c r="G52" s="11"/>
      <c r="H52" s="11"/>
    </row>
    <row r="53" spans="2:8" ht="15.75">
      <c r="B53" s="12" t="s">
        <v>5</v>
      </c>
      <c r="F53" s="9"/>
      <c r="G53" s="148" t="s">
        <v>135</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45" r:id="rId1"/>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zoomScale="110" zoomScaleNormal="110" zoomScalePageLayoutView="0" workbookViewId="0" topLeftCell="A1">
      <selection activeCell="G5" sqref="G5"/>
    </sheetView>
  </sheetViews>
  <sheetFormatPr defaultColWidth="9.140625" defaultRowHeight="15"/>
  <cols>
    <col min="1" max="1" width="5.421875" style="85" customWidth="1"/>
    <col min="2" max="2" width="30.00390625" style="85" customWidth="1"/>
    <col min="3" max="3" width="9.7109375" style="86" customWidth="1"/>
    <col min="4" max="4" width="12.421875" style="87" customWidth="1"/>
    <col min="5" max="5" width="14.7109375" style="88" customWidth="1"/>
    <col min="6" max="6" width="12.8515625" style="86" customWidth="1"/>
    <col min="7" max="7" width="7.421875" style="86" customWidth="1"/>
    <col min="8" max="8" width="10.8515625" style="86" customWidth="1"/>
    <col min="9" max="9" width="16.421875" style="88" customWidth="1"/>
    <col min="10" max="10" width="10.7109375" style="87" customWidth="1"/>
    <col min="11" max="11" width="10.8515625" style="86" customWidth="1"/>
    <col min="12" max="16384" width="9.140625" style="85" customWidth="1"/>
  </cols>
  <sheetData>
    <row r="1" spans="1:11" ht="61.5" customHeight="1">
      <c r="A1" s="124"/>
      <c r="B1" s="171" t="s">
        <v>214</v>
      </c>
      <c r="C1" s="172"/>
      <c r="D1" s="172"/>
      <c r="E1" s="172"/>
      <c r="F1" s="172"/>
      <c r="G1" s="172"/>
      <c r="H1" s="172"/>
      <c r="I1" s="172"/>
      <c r="J1" s="172"/>
      <c r="K1" s="123"/>
    </row>
    <row r="2" spans="1:11" ht="22.5" customHeight="1">
      <c r="A2" s="173" t="s">
        <v>213</v>
      </c>
      <c r="B2" s="173"/>
      <c r="C2" s="173"/>
      <c r="D2" s="173"/>
      <c r="E2" s="173"/>
      <c r="F2" s="173"/>
      <c r="G2" s="173"/>
      <c r="H2" s="173"/>
      <c r="I2" s="173"/>
      <c r="J2" s="173"/>
      <c r="K2" s="173"/>
    </row>
    <row r="3" spans="1:11" ht="48.75" customHeight="1">
      <c r="A3" s="150" t="s">
        <v>3</v>
      </c>
      <c r="B3" s="150" t="s">
        <v>7</v>
      </c>
      <c r="C3" s="151" t="s">
        <v>1</v>
      </c>
      <c r="D3" s="151"/>
      <c r="E3" s="151"/>
      <c r="F3" s="151" t="s">
        <v>0</v>
      </c>
      <c r="G3" s="151" t="s">
        <v>16</v>
      </c>
      <c r="H3" s="151"/>
      <c r="I3" s="151"/>
      <c r="J3" s="151"/>
      <c r="K3" s="150" t="s">
        <v>20</v>
      </c>
    </row>
    <row r="4" spans="1:11" ht="158.25" customHeight="1">
      <c r="A4" s="150"/>
      <c r="B4" s="150"/>
      <c r="C4" s="6" t="s">
        <v>17</v>
      </c>
      <c r="D4" s="121" t="s">
        <v>18</v>
      </c>
      <c r="E4" s="122" t="s">
        <v>14</v>
      </c>
      <c r="F4" s="151"/>
      <c r="G4" s="6" t="s">
        <v>8</v>
      </c>
      <c r="H4" s="6" t="s">
        <v>19</v>
      </c>
      <c r="I4" s="122" t="s">
        <v>15</v>
      </c>
      <c r="J4" s="121" t="s">
        <v>19</v>
      </c>
      <c r="K4" s="150"/>
    </row>
    <row r="5" spans="1:11" ht="12.75">
      <c r="A5" s="6">
        <v>1</v>
      </c>
      <c r="B5" s="110" t="s">
        <v>184</v>
      </c>
      <c r="C5" s="120">
        <v>6116</v>
      </c>
      <c r="D5" s="119"/>
      <c r="E5" s="101"/>
      <c r="F5" s="100">
        <f aca="true" t="shared" si="0" ref="F5:F12">C5</f>
        <v>6116</v>
      </c>
      <c r="G5" s="115"/>
      <c r="H5" s="114"/>
      <c r="I5" s="101"/>
      <c r="J5" s="119"/>
      <c r="K5" s="102"/>
    </row>
    <row r="6" spans="1:11" ht="12.75">
      <c r="A6" s="6">
        <v>2</v>
      </c>
      <c r="B6" s="110" t="s">
        <v>212</v>
      </c>
      <c r="C6" s="120">
        <v>7</v>
      </c>
      <c r="D6" s="119"/>
      <c r="E6" s="101"/>
      <c r="F6" s="100">
        <f t="shared" si="0"/>
        <v>7</v>
      </c>
      <c r="G6" s="115"/>
      <c r="H6" s="114"/>
      <c r="I6" s="101"/>
      <c r="J6" s="118"/>
      <c r="K6" s="102"/>
    </row>
    <row r="7" spans="1:11" ht="12.75">
      <c r="A7" s="6">
        <v>3</v>
      </c>
      <c r="B7" s="110" t="s">
        <v>211</v>
      </c>
      <c r="C7" s="120">
        <f>23.7+7.9+31.6+47.4</f>
        <v>110.6</v>
      </c>
      <c r="D7" s="119"/>
      <c r="E7" s="116"/>
      <c r="F7" s="100">
        <f t="shared" si="0"/>
        <v>110.6</v>
      </c>
      <c r="G7" s="115"/>
      <c r="H7" s="114"/>
      <c r="I7" s="116"/>
      <c r="J7" s="118"/>
      <c r="K7" s="102"/>
    </row>
    <row r="8" spans="1:11" ht="12.75">
      <c r="A8" s="6">
        <v>4</v>
      </c>
      <c r="B8" s="110" t="s">
        <v>210</v>
      </c>
      <c r="C8" s="120">
        <v>8</v>
      </c>
      <c r="D8" s="119"/>
      <c r="E8" s="116"/>
      <c r="F8" s="100">
        <f t="shared" si="0"/>
        <v>8</v>
      </c>
      <c r="G8" s="115"/>
      <c r="H8" s="114"/>
      <c r="I8" s="116"/>
      <c r="J8" s="118"/>
      <c r="K8" s="102"/>
    </row>
    <row r="9" spans="1:11" ht="12.75">
      <c r="A9" s="6">
        <v>5</v>
      </c>
      <c r="B9" s="110" t="s">
        <v>209</v>
      </c>
      <c r="C9" s="120">
        <f>15.8+7.9</f>
        <v>23.700000000000003</v>
      </c>
      <c r="D9" s="119"/>
      <c r="E9" s="116"/>
      <c r="F9" s="100">
        <f t="shared" si="0"/>
        <v>23.700000000000003</v>
      </c>
      <c r="G9" s="115"/>
      <c r="H9" s="114"/>
      <c r="I9" s="116"/>
      <c r="J9" s="118"/>
      <c r="K9" s="102"/>
    </row>
    <row r="10" spans="1:11" ht="12.75">
      <c r="A10" s="6">
        <v>6</v>
      </c>
      <c r="B10" s="110" t="s">
        <v>208</v>
      </c>
      <c r="C10" s="120">
        <f>9.9+25.7</f>
        <v>35.6</v>
      </c>
      <c r="D10" s="119"/>
      <c r="E10" s="116"/>
      <c r="F10" s="100">
        <f t="shared" si="0"/>
        <v>35.6</v>
      </c>
      <c r="G10" s="115"/>
      <c r="H10" s="114"/>
      <c r="I10" s="116"/>
      <c r="J10" s="118"/>
      <c r="K10" s="102"/>
    </row>
    <row r="11" spans="1:11" ht="12.75">
      <c r="A11" s="6">
        <v>7</v>
      </c>
      <c r="B11" s="110" t="s">
        <v>207</v>
      </c>
      <c r="C11" s="120">
        <v>9.9</v>
      </c>
      <c r="D11" s="119"/>
      <c r="E11" s="116"/>
      <c r="F11" s="100">
        <f t="shared" si="0"/>
        <v>9.9</v>
      </c>
      <c r="G11" s="115"/>
      <c r="H11" s="114"/>
      <c r="I11" s="116"/>
      <c r="J11" s="118"/>
      <c r="K11" s="102"/>
    </row>
    <row r="12" spans="1:11" ht="12.75">
      <c r="A12" s="6">
        <v>8</v>
      </c>
      <c r="B12" s="110" t="s">
        <v>174</v>
      </c>
      <c r="C12" s="120">
        <v>9</v>
      </c>
      <c r="D12" s="119"/>
      <c r="E12" s="116"/>
      <c r="F12" s="100">
        <f t="shared" si="0"/>
        <v>9</v>
      </c>
      <c r="G12" s="115"/>
      <c r="H12" s="114"/>
      <c r="I12" s="116"/>
      <c r="J12" s="118"/>
      <c r="K12" s="102"/>
    </row>
    <row r="13" spans="1:11" ht="12.75">
      <c r="A13" s="6">
        <v>9</v>
      </c>
      <c r="B13" s="109" t="s">
        <v>184</v>
      </c>
      <c r="C13" s="107"/>
      <c r="D13" s="108">
        <f>50+18</f>
        <v>68</v>
      </c>
      <c r="E13" s="107" t="s">
        <v>206</v>
      </c>
      <c r="F13" s="100">
        <f aca="true" t="shared" si="1" ref="F13:F40">D13</f>
        <v>68</v>
      </c>
      <c r="G13" s="107">
        <v>3110</v>
      </c>
      <c r="H13" s="107"/>
      <c r="I13" s="107" t="str">
        <f aca="true" t="shared" si="2" ref="I13:I40">E13</f>
        <v>апарат швл</v>
      </c>
      <c r="J13" s="105">
        <f aca="true" t="shared" si="3" ref="J13:J40">F13</f>
        <v>68</v>
      </c>
      <c r="K13" s="102"/>
    </row>
    <row r="14" spans="1:11" ht="12.75">
      <c r="A14" s="6">
        <v>10</v>
      </c>
      <c r="B14" s="109" t="s">
        <v>205</v>
      </c>
      <c r="C14" s="107"/>
      <c r="D14" s="108">
        <v>9.2</v>
      </c>
      <c r="E14" s="107" t="s">
        <v>204</v>
      </c>
      <c r="F14" s="100">
        <f t="shared" si="1"/>
        <v>9.2</v>
      </c>
      <c r="G14" s="107">
        <v>3110</v>
      </c>
      <c r="H14" s="107"/>
      <c r="I14" s="107" t="str">
        <f t="shared" si="2"/>
        <v>холодильник </v>
      </c>
      <c r="J14" s="105">
        <f t="shared" si="3"/>
        <v>9.2</v>
      </c>
      <c r="K14" s="102"/>
    </row>
    <row r="15" spans="1:11" ht="13.5" customHeight="1">
      <c r="A15" s="6">
        <v>11</v>
      </c>
      <c r="B15" s="109" t="s">
        <v>187</v>
      </c>
      <c r="C15" s="107"/>
      <c r="D15" s="108">
        <v>56</v>
      </c>
      <c r="E15" s="107" t="s">
        <v>203</v>
      </c>
      <c r="F15" s="100">
        <f t="shared" si="1"/>
        <v>56</v>
      </c>
      <c r="G15" s="107">
        <v>3110</v>
      </c>
      <c r="H15" s="107"/>
      <c r="I15" s="107" t="str">
        <f t="shared" si="2"/>
        <v>інфузійний насос</v>
      </c>
      <c r="J15" s="105">
        <f t="shared" si="3"/>
        <v>56</v>
      </c>
      <c r="K15" s="102"/>
    </row>
    <row r="16" spans="1:11" ht="13.5" customHeight="1">
      <c r="A16" s="6">
        <v>12</v>
      </c>
      <c r="B16" s="109" t="s">
        <v>202</v>
      </c>
      <c r="C16" s="107"/>
      <c r="D16" s="108">
        <v>16.398</v>
      </c>
      <c r="E16" s="107" t="s">
        <v>201</v>
      </c>
      <c r="F16" s="100">
        <f t="shared" si="1"/>
        <v>16.398</v>
      </c>
      <c r="G16" s="107">
        <v>3110</v>
      </c>
      <c r="H16" s="107"/>
      <c r="I16" s="107" t="str">
        <f t="shared" si="2"/>
        <v>суш машина ВЕКО</v>
      </c>
      <c r="J16" s="105">
        <f t="shared" si="3"/>
        <v>16.398</v>
      </c>
      <c r="K16" s="102"/>
    </row>
    <row r="17" spans="1:11" ht="13.5" customHeight="1">
      <c r="A17" s="6">
        <v>13</v>
      </c>
      <c r="B17" s="109" t="s">
        <v>200</v>
      </c>
      <c r="C17" s="107"/>
      <c r="D17" s="108">
        <v>14.8</v>
      </c>
      <c r="E17" s="107" t="s">
        <v>199</v>
      </c>
      <c r="F17" s="100">
        <f t="shared" si="1"/>
        <v>14.8</v>
      </c>
      <c r="G17" s="107">
        <v>3110</v>
      </c>
      <c r="H17" s="107"/>
      <c r="I17" s="107" t="str">
        <f t="shared" si="2"/>
        <v>ел.хір апарат</v>
      </c>
      <c r="J17" s="105">
        <f t="shared" si="3"/>
        <v>14.8</v>
      </c>
      <c r="K17" s="102"/>
    </row>
    <row r="18" spans="1:11" ht="13.5" customHeight="1">
      <c r="A18" s="6">
        <v>14</v>
      </c>
      <c r="B18" s="110" t="s">
        <v>198</v>
      </c>
      <c r="C18" s="114" t="s">
        <v>197</v>
      </c>
      <c r="D18" s="117">
        <v>13.65</v>
      </c>
      <c r="E18" s="116" t="s">
        <v>195</v>
      </c>
      <c r="F18" s="100">
        <f t="shared" si="1"/>
        <v>13.65</v>
      </c>
      <c r="G18" s="115">
        <v>2220</v>
      </c>
      <c r="H18" s="114"/>
      <c r="I18" s="107" t="str">
        <f t="shared" si="2"/>
        <v>Дез.засоби</v>
      </c>
      <c r="J18" s="105">
        <f t="shared" si="3"/>
        <v>13.65</v>
      </c>
      <c r="K18" s="102"/>
    </row>
    <row r="19" spans="1:11" ht="13.5" customHeight="1">
      <c r="A19" s="6">
        <v>15</v>
      </c>
      <c r="B19" s="110" t="s">
        <v>174</v>
      </c>
      <c r="C19" s="114"/>
      <c r="D19" s="117">
        <v>117</v>
      </c>
      <c r="E19" s="116" t="s">
        <v>11</v>
      </c>
      <c r="F19" s="100">
        <f t="shared" si="1"/>
        <v>117</v>
      </c>
      <c r="G19" s="115">
        <v>2220</v>
      </c>
      <c r="H19" s="114"/>
      <c r="I19" s="107" t="str">
        <f t="shared" si="2"/>
        <v>медикаменти</v>
      </c>
      <c r="J19" s="105">
        <f t="shared" si="3"/>
        <v>117</v>
      </c>
      <c r="K19" s="102"/>
    </row>
    <row r="20" spans="1:11" ht="13.5" customHeight="1">
      <c r="A20" s="6">
        <v>16</v>
      </c>
      <c r="B20" s="110" t="s">
        <v>196</v>
      </c>
      <c r="C20" s="114"/>
      <c r="D20" s="117">
        <f>1.6+55.9</f>
        <v>57.5</v>
      </c>
      <c r="E20" s="116" t="s">
        <v>195</v>
      </c>
      <c r="F20" s="100">
        <f t="shared" si="1"/>
        <v>57.5</v>
      </c>
      <c r="G20" s="115">
        <v>2220</v>
      </c>
      <c r="H20" s="114"/>
      <c r="I20" s="107" t="str">
        <f t="shared" si="2"/>
        <v>Дез.засоби</v>
      </c>
      <c r="J20" s="105">
        <f t="shared" si="3"/>
        <v>57.5</v>
      </c>
      <c r="K20" s="102"/>
    </row>
    <row r="21" spans="1:11" ht="13.5" customHeight="1">
      <c r="A21" s="6">
        <v>17</v>
      </c>
      <c r="B21" s="109" t="s">
        <v>194</v>
      </c>
      <c r="C21" s="107"/>
      <c r="D21" s="108">
        <f>363.6</f>
        <v>363.6</v>
      </c>
      <c r="E21" s="107" t="s">
        <v>11</v>
      </c>
      <c r="F21" s="100">
        <f t="shared" si="1"/>
        <v>363.6</v>
      </c>
      <c r="G21" s="107">
        <v>2220</v>
      </c>
      <c r="H21" s="107"/>
      <c r="I21" s="107" t="str">
        <f t="shared" si="2"/>
        <v>медикаменти</v>
      </c>
      <c r="J21" s="105">
        <f t="shared" si="3"/>
        <v>363.6</v>
      </c>
      <c r="K21" s="102"/>
    </row>
    <row r="22" spans="1:11" ht="13.5" customHeight="1">
      <c r="A22" s="6">
        <v>18</v>
      </c>
      <c r="B22" s="109" t="s">
        <v>193</v>
      </c>
      <c r="C22" s="107"/>
      <c r="D22" s="108">
        <v>393.4</v>
      </c>
      <c r="E22" s="107" t="s">
        <v>11</v>
      </c>
      <c r="F22" s="100">
        <f t="shared" si="1"/>
        <v>393.4</v>
      </c>
      <c r="G22" s="107">
        <v>2220</v>
      </c>
      <c r="H22" s="107"/>
      <c r="I22" s="107" t="str">
        <f t="shared" si="2"/>
        <v>медикаменти</v>
      </c>
      <c r="J22" s="105">
        <f t="shared" si="3"/>
        <v>393.4</v>
      </c>
      <c r="K22" s="102"/>
    </row>
    <row r="23" spans="1:11" ht="13.5" customHeight="1">
      <c r="A23" s="6">
        <v>19</v>
      </c>
      <c r="B23" s="109" t="s">
        <v>192</v>
      </c>
      <c r="C23" s="107"/>
      <c r="D23" s="108">
        <v>29.7</v>
      </c>
      <c r="E23" s="107" t="s">
        <v>11</v>
      </c>
      <c r="F23" s="100">
        <f t="shared" si="1"/>
        <v>29.7</v>
      </c>
      <c r="G23" s="107">
        <v>2220</v>
      </c>
      <c r="H23" s="107"/>
      <c r="I23" s="107" t="str">
        <f t="shared" si="2"/>
        <v>медикаменти</v>
      </c>
      <c r="J23" s="105">
        <f t="shared" si="3"/>
        <v>29.7</v>
      </c>
      <c r="K23" s="102"/>
    </row>
    <row r="24" spans="1:11" ht="13.5" customHeight="1">
      <c r="A24" s="6">
        <v>20</v>
      </c>
      <c r="B24" s="109" t="s">
        <v>191</v>
      </c>
      <c r="C24" s="107"/>
      <c r="D24" s="108">
        <v>54.4</v>
      </c>
      <c r="E24" s="107" t="s">
        <v>11</v>
      </c>
      <c r="F24" s="100">
        <f t="shared" si="1"/>
        <v>54.4</v>
      </c>
      <c r="G24" s="107">
        <v>2220</v>
      </c>
      <c r="H24" s="107"/>
      <c r="I24" s="107" t="str">
        <f t="shared" si="2"/>
        <v>медикаменти</v>
      </c>
      <c r="J24" s="105">
        <f t="shared" si="3"/>
        <v>54.4</v>
      </c>
      <c r="K24" s="102"/>
    </row>
    <row r="25" spans="1:11" ht="13.5" customHeight="1">
      <c r="A25" s="6">
        <v>21</v>
      </c>
      <c r="B25" s="109" t="s">
        <v>190</v>
      </c>
      <c r="C25" s="107"/>
      <c r="D25" s="108">
        <f>24.7+1.5+3.7+2.5+6.3+1+9.3</f>
        <v>49</v>
      </c>
      <c r="E25" s="107" t="s">
        <v>11</v>
      </c>
      <c r="F25" s="100">
        <f t="shared" si="1"/>
        <v>49</v>
      </c>
      <c r="G25" s="107">
        <v>2220</v>
      </c>
      <c r="H25" s="107"/>
      <c r="I25" s="107" t="str">
        <f t="shared" si="2"/>
        <v>медикаменти</v>
      </c>
      <c r="J25" s="105">
        <f t="shared" si="3"/>
        <v>49</v>
      </c>
      <c r="K25" s="102"/>
    </row>
    <row r="26" spans="1:11" ht="13.5" customHeight="1">
      <c r="A26" s="6">
        <v>22</v>
      </c>
      <c r="B26" s="109" t="s">
        <v>189</v>
      </c>
      <c r="C26" s="107"/>
      <c r="D26" s="108">
        <v>100</v>
      </c>
      <c r="E26" s="107" t="s">
        <v>11</v>
      </c>
      <c r="F26" s="100">
        <f t="shared" si="1"/>
        <v>100</v>
      </c>
      <c r="G26" s="107">
        <v>2220</v>
      </c>
      <c r="H26" s="107"/>
      <c r="I26" s="107" t="str">
        <f t="shared" si="2"/>
        <v>медикаменти</v>
      </c>
      <c r="J26" s="105">
        <f t="shared" si="3"/>
        <v>100</v>
      </c>
      <c r="K26" s="102"/>
    </row>
    <row r="27" spans="1:11" ht="13.5" customHeight="1">
      <c r="A27" s="6">
        <v>23</v>
      </c>
      <c r="B27" s="109" t="s">
        <v>188</v>
      </c>
      <c r="C27" s="107"/>
      <c r="D27" s="108">
        <f>346+71.9+57.6+0.6</f>
        <v>476.1</v>
      </c>
      <c r="E27" s="107" t="s">
        <v>11</v>
      </c>
      <c r="F27" s="100">
        <f t="shared" si="1"/>
        <v>476.1</v>
      </c>
      <c r="G27" s="107">
        <v>2220</v>
      </c>
      <c r="H27" s="107"/>
      <c r="I27" s="107" t="str">
        <f t="shared" si="2"/>
        <v>медикаменти</v>
      </c>
      <c r="J27" s="105">
        <f t="shared" si="3"/>
        <v>476.1</v>
      </c>
      <c r="K27" s="102"/>
    </row>
    <row r="28" spans="1:11" ht="13.5" customHeight="1">
      <c r="A28" s="6">
        <v>24</v>
      </c>
      <c r="B28" s="109" t="s">
        <v>187</v>
      </c>
      <c r="C28" s="107"/>
      <c r="D28" s="108">
        <v>95.3</v>
      </c>
      <c r="E28" s="107" t="s">
        <v>11</v>
      </c>
      <c r="F28" s="100">
        <f t="shared" si="1"/>
        <v>95.3</v>
      </c>
      <c r="G28" s="107">
        <v>2220</v>
      </c>
      <c r="H28" s="107"/>
      <c r="I28" s="107" t="str">
        <f t="shared" si="2"/>
        <v>медикаменти</v>
      </c>
      <c r="J28" s="105">
        <f t="shared" si="3"/>
        <v>95.3</v>
      </c>
      <c r="K28" s="102"/>
    </row>
    <row r="29" spans="1:11" ht="13.5" customHeight="1">
      <c r="A29" s="6">
        <v>25</v>
      </c>
      <c r="B29" s="109" t="s">
        <v>186</v>
      </c>
      <c r="C29" s="107"/>
      <c r="D29" s="108">
        <f>0.7+0.15</f>
        <v>0.85</v>
      </c>
      <c r="E29" s="107" t="s">
        <v>11</v>
      </c>
      <c r="F29" s="100">
        <f t="shared" si="1"/>
        <v>0.85</v>
      </c>
      <c r="G29" s="107">
        <v>2220</v>
      </c>
      <c r="H29" s="107"/>
      <c r="I29" s="107" t="str">
        <f t="shared" si="2"/>
        <v>медикаменти</v>
      </c>
      <c r="J29" s="105">
        <f t="shared" si="3"/>
        <v>0.85</v>
      </c>
      <c r="K29" s="102"/>
    </row>
    <row r="30" spans="1:11" ht="13.5" customHeight="1">
      <c r="A30" s="6">
        <v>26</v>
      </c>
      <c r="B30" s="109" t="s">
        <v>185</v>
      </c>
      <c r="C30" s="107"/>
      <c r="D30" s="108">
        <f>0.7+0.6+1</f>
        <v>2.3</v>
      </c>
      <c r="E30" s="107" t="s">
        <v>11</v>
      </c>
      <c r="F30" s="100">
        <f t="shared" si="1"/>
        <v>2.3</v>
      </c>
      <c r="G30" s="107">
        <v>2220</v>
      </c>
      <c r="H30" s="107"/>
      <c r="I30" s="107" t="str">
        <f t="shared" si="2"/>
        <v>медикаменти</v>
      </c>
      <c r="J30" s="105">
        <f t="shared" si="3"/>
        <v>2.3</v>
      </c>
      <c r="K30" s="102"/>
    </row>
    <row r="31" spans="1:11" ht="13.5" customHeight="1">
      <c r="A31" s="6">
        <v>27</v>
      </c>
      <c r="B31" s="109" t="s">
        <v>184</v>
      </c>
      <c r="C31" s="107"/>
      <c r="D31" s="108">
        <f>120+33.5+0.08</f>
        <v>153.58</v>
      </c>
      <c r="E31" s="107" t="s">
        <v>11</v>
      </c>
      <c r="F31" s="100">
        <f t="shared" si="1"/>
        <v>153.58</v>
      </c>
      <c r="G31" s="107">
        <v>2220</v>
      </c>
      <c r="H31" s="107"/>
      <c r="I31" s="107" t="str">
        <f t="shared" si="2"/>
        <v>медикаменти</v>
      </c>
      <c r="J31" s="105">
        <f t="shared" si="3"/>
        <v>153.58</v>
      </c>
      <c r="K31" s="102"/>
    </row>
    <row r="32" spans="1:11" ht="13.5" customHeight="1">
      <c r="A32" s="6">
        <v>28</v>
      </c>
      <c r="B32" s="109" t="s">
        <v>183</v>
      </c>
      <c r="C32" s="107"/>
      <c r="D32" s="105">
        <f>8776.5+8776.5</f>
        <v>17553</v>
      </c>
      <c r="E32" s="107" t="s">
        <v>11</v>
      </c>
      <c r="F32" s="100">
        <f t="shared" si="1"/>
        <v>17553</v>
      </c>
      <c r="G32" s="107">
        <v>2220</v>
      </c>
      <c r="H32" s="107"/>
      <c r="I32" s="107" t="str">
        <f t="shared" si="2"/>
        <v>медикаменти</v>
      </c>
      <c r="J32" s="105">
        <f t="shared" si="3"/>
        <v>17553</v>
      </c>
      <c r="K32" s="102"/>
    </row>
    <row r="33" spans="1:11" ht="13.5" customHeight="1">
      <c r="A33" s="6">
        <v>29</v>
      </c>
      <c r="B33" s="109" t="s">
        <v>182</v>
      </c>
      <c r="C33" s="107"/>
      <c r="D33" s="105">
        <v>0.68</v>
      </c>
      <c r="E33" s="107" t="s">
        <v>11</v>
      </c>
      <c r="F33" s="100">
        <f t="shared" si="1"/>
        <v>0.68</v>
      </c>
      <c r="G33" s="107">
        <v>2220</v>
      </c>
      <c r="H33" s="107"/>
      <c r="I33" s="107" t="str">
        <f t="shared" si="2"/>
        <v>медикаменти</v>
      </c>
      <c r="J33" s="105">
        <f t="shared" si="3"/>
        <v>0.68</v>
      </c>
      <c r="K33" s="102"/>
    </row>
    <row r="34" spans="1:11" ht="13.5" customHeight="1">
      <c r="A34" s="6">
        <v>30</v>
      </c>
      <c r="B34" s="109" t="s">
        <v>181</v>
      </c>
      <c r="C34" s="107"/>
      <c r="D34" s="105">
        <v>201.8</v>
      </c>
      <c r="E34" s="107" t="s">
        <v>11</v>
      </c>
      <c r="F34" s="100">
        <f t="shared" si="1"/>
        <v>201.8</v>
      </c>
      <c r="G34" s="107">
        <v>2220</v>
      </c>
      <c r="H34" s="107"/>
      <c r="I34" s="107" t="str">
        <f t="shared" si="2"/>
        <v>медикаменти</v>
      </c>
      <c r="J34" s="105">
        <f t="shared" si="3"/>
        <v>201.8</v>
      </c>
      <c r="K34" s="102"/>
    </row>
    <row r="35" spans="1:11" ht="13.5" customHeight="1">
      <c r="A35" s="6">
        <v>31</v>
      </c>
      <c r="B35" s="109" t="s">
        <v>180</v>
      </c>
      <c r="C35" s="107"/>
      <c r="D35" s="105">
        <v>1025.72</v>
      </c>
      <c r="E35" s="107" t="s">
        <v>11</v>
      </c>
      <c r="F35" s="100">
        <f t="shared" si="1"/>
        <v>1025.72</v>
      </c>
      <c r="G35" s="107">
        <v>2220</v>
      </c>
      <c r="H35" s="107"/>
      <c r="I35" s="107" t="str">
        <f t="shared" si="2"/>
        <v>медикаменти</v>
      </c>
      <c r="J35" s="105">
        <f t="shared" si="3"/>
        <v>1025.72</v>
      </c>
      <c r="K35" s="102"/>
    </row>
    <row r="36" spans="1:11" ht="13.5" customHeight="1">
      <c r="A36" s="6">
        <v>32</v>
      </c>
      <c r="B36" s="109" t="s">
        <v>179</v>
      </c>
      <c r="C36" s="107"/>
      <c r="D36" s="105">
        <v>316.5</v>
      </c>
      <c r="E36" s="107" t="s">
        <v>11</v>
      </c>
      <c r="F36" s="100">
        <f t="shared" si="1"/>
        <v>316.5</v>
      </c>
      <c r="G36" s="107">
        <v>2220</v>
      </c>
      <c r="H36" s="107"/>
      <c r="I36" s="107" t="str">
        <f t="shared" si="2"/>
        <v>медикаменти</v>
      </c>
      <c r="J36" s="105">
        <f t="shared" si="3"/>
        <v>316.5</v>
      </c>
      <c r="K36" s="102"/>
    </row>
    <row r="37" spans="1:11" ht="17.25" customHeight="1">
      <c r="A37" s="6">
        <v>33</v>
      </c>
      <c r="B37" s="109" t="s">
        <v>178</v>
      </c>
      <c r="C37" s="107"/>
      <c r="D37" s="108">
        <f>5.27+4.85+9.69+8.9</f>
        <v>28.71</v>
      </c>
      <c r="E37" s="113" t="s">
        <v>177</v>
      </c>
      <c r="F37" s="100">
        <f t="shared" si="1"/>
        <v>28.71</v>
      </c>
      <c r="G37" s="107">
        <v>2210</v>
      </c>
      <c r="H37" s="107"/>
      <c r="I37" s="111" t="str">
        <f t="shared" si="2"/>
        <v>вч інструмент, затискач </v>
      </c>
      <c r="J37" s="105">
        <f t="shared" si="3"/>
        <v>28.71</v>
      </c>
      <c r="K37" s="102"/>
    </row>
    <row r="38" spans="1:11" ht="14.25" customHeight="1">
      <c r="A38" s="6">
        <v>34</v>
      </c>
      <c r="B38" s="109" t="s">
        <v>176</v>
      </c>
      <c r="C38" s="107"/>
      <c r="D38" s="108">
        <f>81.9+15.8</f>
        <v>97.7</v>
      </c>
      <c r="E38" s="112" t="s">
        <v>175</v>
      </c>
      <c r="F38" s="100">
        <f t="shared" si="1"/>
        <v>97.7</v>
      </c>
      <c r="G38" s="107">
        <v>2210</v>
      </c>
      <c r="H38" s="107"/>
      <c r="I38" s="111" t="str">
        <f t="shared" si="2"/>
        <v>Автомат питн.води, фільтри</v>
      </c>
      <c r="J38" s="105">
        <f t="shared" si="3"/>
        <v>97.7</v>
      </c>
      <c r="K38" s="102"/>
    </row>
    <row r="39" spans="1:11" ht="14.25" customHeight="1">
      <c r="A39" s="6">
        <v>35</v>
      </c>
      <c r="B39" s="110" t="s">
        <v>174</v>
      </c>
      <c r="C39" s="107"/>
      <c r="D39" s="108">
        <v>2.3</v>
      </c>
      <c r="E39" s="106" t="s">
        <v>173</v>
      </c>
      <c r="F39" s="100">
        <f t="shared" si="1"/>
        <v>2.3</v>
      </c>
      <c r="G39" s="107">
        <v>2210</v>
      </c>
      <c r="H39" s="107"/>
      <c r="I39" s="106" t="str">
        <f t="shared" si="2"/>
        <v>ліжка лікарняні</v>
      </c>
      <c r="J39" s="105">
        <f t="shared" si="3"/>
        <v>2.3</v>
      </c>
      <c r="K39" s="102"/>
    </row>
    <row r="40" spans="1:11" ht="14.25" customHeight="1">
      <c r="A40" s="6">
        <v>36</v>
      </c>
      <c r="B40" s="109" t="s">
        <v>172</v>
      </c>
      <c r="C40" s="107"/>
      <c r="D40" s="108">
        <v>174.94</v>
      </c>
      <c r="E40" s="106" t="s">
        <v>171</v>
      </c>
      <c r="F40" s="100">
        <f t="shared" si="1"/>
        <v>174.94</v>
      </c>
      <c r="G40" s="107">
        <v>2210</v>
      </c>
      <c r="H40" s="107"/>
      <c r="I40" s="106" t="str">
        <f t="shared" si="2"/>
        <v>матрац, подушки</v>
      </c>
      <c r="J40" s="105">
        <f t="shared" si="3"/>
        <v>174.94</v>
      </c>
      <c r="K40" s="102"/>
    </row>
    <row r="41" spans="1:11" ht="18" customHeight="1">
      <c r="A41" s="104"/>
      <c r="B41" s="103" t="s">
        <v>9</v>
      </c>
      <c r="C41" s="102">
        <f>SUM(C5:C40)</f>
        <v>6319.8</v>
      </c>
      <c r="D41" s="100">
        <f>SUM(D6:D40)</f>
        <v>21472.127999999997</v>
      </c>
      <c r="E41" s="101"/>
      <c r="F41" s="102">
        <f>SUM(F5:F40)</f>
        <v>27791.928</v>
      </c>
      <c r="G41" s="102"/>
      <c r="H41" s="102">
        <f>SUM(H5:H40)</f>
        <v>0</v>
      </c>
      <c r="I41" s="101"/>
      <c r="J41" s="100">
        <f>SUM(J5:J40)</f>
        <v>21472.127999999997</v>
      </c>
      <c r="K41" s="100">
        <f>C41+D41-H41-J41</f>
        <v>6319.799999999999</v>
      </c>
    </row>
    <row r="42" spans="1:11" ht="18" customHeight="1">
      <c r="A42" s="99"/>
      <c r="B42" s="98"/>
      <c r="C42" s="97"/>
      <c r="D42" s="95"/>
      <c r="E42" s="96"/>
      <c r="F42" s="97"/>
      <c r="G42" s="97"/>
      <c r="H42" s="97"/>
      <c r="I42" s="96"/>
      <c r="J42" s="95"/>
      <c r="K42" s="95"/>
    </row>
    <row r="43" spans="2:9" ht="13.5">
      <c r="B43" s="91" t="s">
        <v>4</v>
      </c>
      <c r="F43" s="51"/>
      <c r="G43" s="169"/>
      <c r="H43" s="170"/>
      <c r="I43" s="88" t="s">
        <v>170</v>
      </c>
    </row>
    <row r="44" spans="1:11" ht="12.75">
      <c r="A44" s="94" t="s">
        <v>169</v>
      </c>
      <c r="B44" s="94"/>
      <c r="C44" s="90"/>
      <c r="D44" s="92"/>
      <c r="E44" s="93"/>
      <c r="F44" s="90"/>
      <c r="G44" s="90"/>
      <c r="H44" s="90"/>
      <c r="I44" s="93"/>
      <c r="J44" s="92"/>
      <c r="K44" s="90"/>
    </row>
    <row r="45" spans="2:9" ht="13.5">
      <c r="B45" s="91" t="s">
        <v>5</v>
      </c>
      <c r="F45" s="51"/>
      <c r="G45" s="169"/>
      <c r="H45" s="170"/>
      <c r="I45" s="88" t="s">
        <v>168</v>
      </c>
    </row>
    <row r="46" spans="6:8" ht="12.75">
      <c r="F46" s="90" t="s">
        <v>6</v>
      </c>
      <c r="G46" s="89"/>
      <c r="H46" s="89"/>
    </row>
  </sheetData>
  <sheetProtection/>
  <mergeCells count="10">
    <mergeCell ref="G43:H43"/>
    <mergeCell ref="G45:H45"/>
    <mergeCell ref="B1:J1"/>
    <mergeCell ref="A2:K2"/>
    <mergeCell ref="A3:A4"/>
    <mergeCell ref="B3:B4"/>
    <mergeCell ref="C3:E3"/>
    <mergeCell ref="F3:F4"/>
    <mergeCell ref="G3:J3"/>
    <mergeCell ref="K3:K4"/>
  </mergeCells>
  <printOptions/>
  <pageMargins left="0" right="0" top="0" bottom="0" header="0.31496062992125984" footer="0"/>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zoomScale="90" zoomScaleNormal="90" zoomScalePageLayoutView="0" workbookViewId="0" topLeftCell="A1">
      <selection activeCell="A1" sqref="A1"/>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61.5" customHeight="1">
      <c r="A1" s="1"/>
      <c r="B1" s="154" t="s">
        <v>255</v>
      </c>
      <c r="C1" s="155"/>
      <c r="D1" s="155"/>
      <c r="E1" s="155"/>
      <c r="F1" s="155"/>
      <c r="G1" s="155"/>
      <c r="H1" s="155"/>
      <c r="I1" s="155"/>
      <c r="J1" s="155"/>
      <c r="K1" s="1"/>
    </row>
    <row r="2" spans="1:11" ht="31.5" customHeight="1">
      <c r="A2" s="153" t="s">
        <v>254</v>
      </c>
      <c r="B2" s="153"/>
      <c r="C2" s="153"/>
      <c r="D2" s="153"/>
      <c r="E2" s="153"/>
      <c r="F2" s="153"/>
      <c r="G2" s="153"/>
      <c r="H2" s="153"/>
      <c r="I2" s="153"/>
      <c r="J2" s="153"/>
      <c r="K2" s="153"/>
    </row>
    <row r="3" spans="1:11" ht="33" customHeight="1">
      <c r="A3" s="150" t="s">
        <v>3</v>
      </c>
      <c r="B3" s="150" t="s">
        <v>7</v>
      </c>
      <c r="C3" s="151" t="s">
        <v>1</v>
      </c>
      <c r="D3" s="151"/>
      <c r="E3" s="151"/>
      <c r="F3" s="151" t="s">
        <v>0</v>
      </c>
      <c r="G3" s="151" t="s">
        <v>16</v>
      </c>
      <c r="H3" s="151"/>
      <c r="I3" s="151"/>
      <c r="J3" s="151"/>
      <c r="K3" s="152" t="s">
        <v>20</v>
      </c>
    </row>
    <row r="4" spans="1:11" ht="158.25" customHeight="1">
      <c r="A4" s="150"/>
      <c r="B4" s="150"/>
      <c r="C4" s="6" t="s">
        <v>17</v>
      </c>
      <c r="D4" s="6" t="s">
        <v>18</v>
      </c>
      <c r="E4" s="6" t="s">
        <v>14</v>
      </c>
      <c r="F4" s="151"/>
      <c r="G4" s="7" t="s">
        <v>8</v>
      </c>
      <c r="H4" s="6" t="s">
        <v>19</v>
      </c>
      <c r="I4" s="6" t="s">
        <v>15</v>
      </c>
      <c r="J4" s="6" t="s">
        <v>19</v>
      </c>
      <c r="K4" s="152"/>
    </row>
    <row r="5" spans="1:11" ht="15.75">
      <c r="A5" s="24"/>
      <c r="B5" s="2"/>
      <c r="C5" s="3"/>
      <c r="D5" s="3"/>
      <c r="E5" s="14"/>
      <c r="F5" s="23">
        <f aca="true" t="shared" si="0" ref="F5:F48">SUM(C5,D5)</f>
        <v>0</v>
      </c>
      <c r="G5" s="2"/>
      <c r="H5" s="3"/>
      <c r="I5" s="16"/>
      <c r="J5" s="3"/>
      <c r="K5" s="8"/>
    </row>
    <row r="6" spans="1:11" ht="15.75">
      <c r="A6" s="24"/>
      <c r="B6" s="2" t="s">
        <v>253</v>
      </c>
      <c r="C6" s="3"/>
      <c r="D6" s="3">
        <v>39</v>
      </c>
      <c r="E6" s="14" t="s">
        <v>11</v>
      </c>
      <c r="F6" s="23">
        <f t="shared" si="0"/>
        <v>39</v>
      </c>
      <c r="G6" s="2"/>
      <c r="H6" s="3"/>
      <c r="I6" s="16" t="s">
        <v>13</v>
      </c>
      <c r="J6" s="3">
        <v>169.2</v>
      </c>
      <c r="K6" s="8"/>
    </row>
    <row r="7" spans="1:11" ht="15.75">
      <c r="A7" s="24"/>
      <c r="B7" s="2" t="s">
        <v>252</v>
      </c>
      <c r="C7" s="3"/>
      <c r="D7" s="3">
        <f>4.5</f>
        <v>4.5</v>
      </c>
      <c r="E7" s="14" t="s">
        <v>11</v>
      </c>
      <c r="F7" s="23">
        <f t="shared" si="0"/>
        <v>4.5</v>
      </c>
      <c r="G7" s="2"/>
      <c r="H7" s="3"/>
      <c r="I7" s="16"/>
      <c r="J7" s="3"/>
      <c r="K7" s="8"/>
    </row>
    <row r="8" spans="1:11" ht="31.5">
      <c r="A8" s="24"/>
      <c r="B8" s="14" t="s">
        <v>251</v>
      </c>
      <c r="C8" s="3"/>
      <c r="D8" s="3">
        <v>30</v>
      </c>
      <c r="E8" s="14" t="s">
        <v>11</v>
      </c>
      <c r="F8" s="23">
        <f t="shared" si="0"/>
        <v>30</v>
      </c>
      <c r="G8" s="2"/>
      <c r="H8" s="3"/>
      <c r="I8" s="16" t="s">
        <v>11</v>
      </c>
      <c r="J8" s="3">
        <v>1401.6</v>
      </c>
      <c r="K8" s="8"/>
    </row>
    <row r="9" spans="1:11" ht="15.75">
      <c r="A9" s="24"/>
      <c r="B9" s="14" t="s">
        <v>250</v>
      </c>
      <c r="C9" s="3"/>
      <c r="D9" s="3">
        <v>0.6</v>
      </c>
      <c r="E9" s="14" t="s">
        <v>11</v>
      </c>
      <c r="F9" s="23">
        <f t="shared" si="0"/>
        <v>0.6</v>
      </c>
      <c r="G9" s="2"/>
      <c r="H9" s="3"/>
      <c r="I9" s="16"/>
      <c r="J9" s="3"/>
      <c r="K9" s="8"/>
    </row>
    <row r="10" spans="1:11" ht="15.75">
      <c r="A10" s="24"/>
      <c r="B10" s="14" t="s">
        <v>249</v>
      </c>
      <c r="C10" s="3"/>
      <c r="D10" s="3">
        <f>616.3</f>
        <v>616.3</v>
      </c>
      <c r="E10" s="14" t="s">
        <v>11</v>
      </c>
      <c r="F10" s="23">
        <f t="shared" si="0"/>
        <v>616.3</v>
      </c>
      <c r="G10" s="2"/>
      <c r="H10" s="3"/>
      <c r="I10" s="14" t="s">
        <v>248</v>
      </c>
      <c r="J10" s="3">
        <v>7.6</v>
      </c>
      <c r="K10" s="8"/>
    </row>
    <row r="11" spans="1:11" ht="15.75">
      <c r="A11" s="24"/>
      <c r="B11" s="125" t="s">
        <v>247</v>
      </c>
      <c r="C11" s="3"/>
      <c r="D11" s="3">
        <f>20</f>
        <v>20</v>
      </c>
      <c r="E11" s="14" t="s">
        <v>11</v>
      </c>
      <c r="F11" s="23">
        <f t="shared" si="0"/>
        <v>20</v>
      </c>
      <c r="G11" s="63">
        <v>2210</v>
      </c>
      <c r="H11" s="3">
        <v>15.5</v>
      </c>
      <c r="I11" s="14"/>
      <c r="J11" s="3"/>
      <c r="K11" s="8"/>
    </row>
    <row r="12" spans="1:11" ht="31.5">
      <c r="A12" s="24"/>
      <c r="B12" s="125" t="s">
        <v>246</v>
      </c>
      <c r="C12" s="3"/>
      <c r="D12" s="3">
        <f>20.5+0.9+14.7+31.4+2.9</f>
        <v>70.4</v>
      </c>
      <c r="E12" s="14" t="s">
        <v>245</v>
      </c>
      <c r="F12" s="23">
        <f t="shared" si="0"/>
        <v>70.4</v>
      </c>
      <c r="G12" s="63">
        <v>2220</v>
      </c>
      <c r="H12" s="3">
        <v>2.7</v>
      </c>
      <c r="I12" s="14"/>
      <c r="J12" s="3"/>
      <c r="K12" s="8"/>
    </row>
    <row r="13" spans="1:11" ht="15.75">
      <c r="A13" s="13"/>
      <c r="B13" s="2" t="s">
        <v>184</v>
      </c>
      <c r="C13" s="3"/>
      <c r="D13" s="3">
        <f>32.8+1+50.75-12.06</f>
        <v>72.49</v>
      </c>
      <c r="E13" s="14" t="s">
        <v>11</v>
      </c>
      <c r="F13" s="23">
        <f t="shared" si="0"/>
        <v>72.49</v>
      </c>
      <c r="G13" s="126">
        <v>2240</v>
      </c>
      <c r="H13" s="3">
        <v>7.6</v>
      </c>
      <c r="I13" s="14"/>
      <c r="J13" s="3"/>
      <c r="K13" s="8"/>
    </row>
    <row r="14" spans="1:11" ht="15" customHeight="1">
      <c r="A14" s="13"/>
      <c r="B14" s="2" t="s">
        <v>244</v>
      </c>
      <c r="C14" s="3"/>
      <c r="D14" s="3">
        <v>13.8</v>
      </c>
      <c r="E14" s="14" t="s">
        <v>243</v>
      </c>
      <c r="F14" s="23">
        <f t="shared" si="0"/>
        <v>13.8</v>
      </c>
      <c r="G14" s="2"/>
      <c r="H14" s="3"/>
      <c r="I14" s="14"/>
      <c r="J14" s="3"/>
      <c r="K14" s="8"/>
    </row>
    <row r="15" spans="1:11" ht="15.75">
      <c r="A15" s="24"/>
      <c r="B15" s="2" t="s">
        <v>242</v>
      </c>
      <c r="C15" s="3"/>
      <c r="D15" s="3">
        <f>0.55+1.9+1.3</f>
        <v>3.75</v>
      </c>
      <c r="E15" s="14" t="s">
        <v>11</v>
      </c>
      <c r="F15" s="23">
        <f t="shared" si="0"/>
        <v>3.75</v>
      </c>
      <c r="G15" s="2"/>
      <c r="H15" s="3"/>
      <c r="I15" s="14"/>
      <c r="J15" s="3"/>
      <c r="K15" s="8"/>
    </row>
    <row r="16" spans="1:11" ht="15.75">
      <c r="A16" s="24"/>
      <c r="B16" s="125" t="s">
        <v>241</v>
      </c>
      <c r="C16" s="3"/>
      <c r="D16" s="3">
        <v>62.8</v>
      </c>
      <c r="E16" s="14" t="s">
        <v>11</v>
      </c>
      <c r="F16" s="23">
        <f t="shared" si="0"/>
        <v>62.8</v>
      </c>
      <c r="G16" s="2"/>
      <c r="H16" s="3"/>
      <c r="I16" s="14"/>
      <c r="J16" s="3"/>
      <c r="K16" s="8"/>
    </row>
    <row r="17" spans="1:11" ht="15.75">
      <c r="A17" s="24"/>
      <c r="B17" s="2" t="s">
        <v>184</v>
      </c>
      <c r="C17" s="3">
        <v>14.5</v>
      </c>
      <c r="D17" s="3">
        <f>1979.4+1145.1+0.5</f>
        <v>3125</v>
      </c>
      <c r="E17" s="14" t="s">
        <v>227</v>
      </c>
      <c r="F17" s="23">
        <f t="shared" si="0"/>
        <v>3139.5</v>
      </c>
      <c r="G17" s="2"/>
      <c r="H17" s="3"/>
      <c r="I17" s="14"/>
      <c r="J17" s="3"/>
      <c r="K17" s="8"/>
    </row>
    <row r="18" spans="1:11" ht="15.75">
      <c r="A18" s="24"/>
      <c r="B18" s="2" t="s">
        <v>240</v>
      </c>
      <c r="C18" s="3"/>
      <c r="D18" s="3">
        <v>134.4</v>
      </c>
      <c r="E18" s="14" t="s">
        <v>227</v>
      </c>
      <c r="F18" s="23">
        <f t="shared" si="0"/>
        <v>134.4</v>
      </c>
      <c r="G18" s="2"/>
      <c r="H18" s="3"/>
      <c r="I18" s="14"/>
      <c r="J18" s="3"/>
      <c r="K18" s="8"/>
    </row>
    <row r="19" spans="1:11" ht="15.75">
      <c r="A19" s="24"/>
      <c r="B19" s="2" t="s">
        <v>239</v>
      </c>
      <c r="C19" s="3"/>
      <c r="D19" s="3">
        <v>33</v>
      </c>
      <c r="E19" s="14" t="s">
        <v>227</v>
      </c>
      <c r="F19" s="23">
        <f t="shared" si="0"/>
        <v>33</v>
      </c>
      <c r="G19" s="2"/>
      <c r="H19" s="3"/>
      <c r="I19" s="14"/>
      <c r="J19" s="3"/>
      <c r="K19" s="8"/>
    </row>
    <row r="20" spans="1:11" ht="15.75">
      <c r="A20" s="24"/>
      <c r="B20" s="2" t="s">
        <v>238</v>
      </c>
      <c r="C20" s="3"/>
      <c r="D20" s="3">
        <v>2400</v>
      </c>
      <c r="E20" s="14" t="s">
        <v>227</v>
      </c>
      <c r="F20" s="23">
        <f t="shared" si="0"/>
        <v>2400</v>
      </c>
      <c r="G20" s="2"/>
      <c r="H20" s="3"/>
      <c r="I20" s="14"/>
      <c r="J20" s="3"/>
      <c r="K20" s="8"/>
    </row>
    <row r="21" spans="1:11" ht="15.75">
      <c r="A21" s="24"/>
      <c r="B21" s="2" t="s">
        <v>237</v>
      </c>
      <c r="C21" s="3"/>
      <c r="D21" s="3">
        <v>61.4</v>
      </c>
      <c r="E21" s="14" t="s">
        <v>236</v>
      </c>
      <c r="F21" s="23">
        <f t="shared" si="0"/>
        <v>61.4</v>
      </c>
      <c r="G21" s="2"/>
      <c r="H21" s="3"/>
      <c r="I21" s="14"/>
      <c r="J21" s="3"/>
      <c r="K21" s="8"/>
    </row>
    <row r="22" spans="1:11" ht="31.5">
      <c r="A22" s="24"/>
      <c r="B22" s="14" t="s">
        <v>235</v>
      </c>
      <c r="C22" s="3"/>
      <c r="D22" s="3">
        <v>707.2</v>
      </c>
      <c r="E22" s="14" t="s">
        <v>227</v>
      </c>
      <c r="F22" s="23">
        <f t="shared" si="0"/>
        <v>707.2</v>
      </c>
      <c r="G22" s="2"/>
      <c r="H22" s="3"/>
      <c r="I22" s="14"/>
      <c r="J22" s="3"/>
      <c r="K22" s="8"/>
    </row>
    <row r="23" spans="1:11" ht="15.75">
      <c r="A23" s="13"/>
      <c r="B23" s="2" t="s">
        <v>234</v>
      </c>
      <c r="C23" s="3"/>
      <c r="D23" s="3">
        <f>1106.4+1030</f>
        <v>2136.4</v>
      </c>
      <c r="E23" s="14" t="s">
        <v>227</v>
      </c>
      <c r="F23" s="23">
        <f t="shared" si="0"/>
        <v>2136.4</v>
      </c>
      <c r="G23" s="2"/>
      <c r="H23" s="3"/>
      <c r="I23" s="14"/>
      <c r="J23" s="3"/>
      <c r="K23" s="8"/>
    </row>
    <row r="24" spans="1:11" ht="15.75">
      <c r="A24" s="13"/>
      <c r="B24" s="2" t="s">
        <v>233</v>
      </c>
      <c r="C24" s="3"/>
      <c r="D24" s="3">
        <v>537.2</v>
      </c>
      <c r="E24" s="14" t="s">
        <v>227</v>
      </c>
      <c r="F24" s="23">
        <f t="shared" si="0"/>
        <v>537.2</v>
      </c>
      <c r="G24" s="2"/>
      <c r="H24" s="3"/>
      <c r="I24" s="14"/>
      <c r="J24" s="3"/>
      <c r="K24" s="8"/>
    </row>
    <row r="25" spans="1:11" ht="15.75">
      <c r="A25" s="24"/>
      <c r="B25" s="2" t="s">
        <v>232</v>
      </c>
      <c r="C25" s="3"/>
      <c r="D25" s="3">
        <f>167.2+459.5</f>
        <v>626.7</v>
      </c>
      <c r="E25" s="14" t="s">
        <v>227</v>
      </c>
      <c r="F25" s="23">
        <f t="shared" si="0"/>
        <v>626.7</v>
      </c>
      <c r="G25" s="2"/>
      <c r="H25" s="3"/>
      <c r="I25" s="14"/>
      <c r="J25" s="3"/>
      <c r="K25" s="8"/>
    </row>
    <row r="26" spans="1:11" ht="31.5">
      <c r="A26" s="24"/>
      <c r="B26" s="82" t="s">
        <v>231</v>
      </c>
      <c r="C26" s="3"/>
      <c r="D26" s="3">
        <v>152</v>
      </c>
      <c r="E26" s="14" t="s">
        <v>227</v>
      </c>
      <c r="F26" s="23">
        <f t="shared" si="0"/>
        <v>152</v>
      </c>
      <c r="G26" s="2"/>
      <c r="H26" s="3"/>
      <c r="I26" s="14"/>
      <c r="J26" s="3"/>
      <c r="K26" s="8"/>
    </row>
    <row r="27" spans="1:11" ht="31.5">
      <c r="A27" s="24"/>
      <c r="B27" s="14" t="s">
        <v>230</v>
      </c>
      <c r="C27" s="3"/>
      <c r="D27" s="3">
        <v>4804.2</v>
      </c>
      <c r="E27" s="14" t="s">
        <v>227</v>
      </c>
      <c r="F27" s="23">
        <f t="shared" si="0"/>
        <v>4804.2</v>
      </c>
      <c r="G27" s="2"/>
      <c r="H27" s="3"/>
      <c r="I27" s="14"/>
      <c r="J27" s="3"/>
      <c r="K27" s="8"/>
    </row>
    <row r="28" spans="1:11" ht="31.5">
      <c r="A28" s="24"/>
      <c r="B28" s="14" t="s">
        <v>229</v>
      </c>
      <c r="C28" s="3"/>
      <c r="D28" s="3">
        <f>27.3+87.8</f>
        <v>115.1</v>
      </c>
      <c r="E28" s="14" t="s">
        <v>227</v>
      </c>
      <c r="F28" s="23">
        <f t="shared" si="0"/>
        <v>115.1</v>
      </c>
      <c r="G28" s="2"/>
      <c r="H28" s="3"/>
      <c r="I28" s="14"/>
      <c r="J28" s="3"/>
      <c r="K28" s="8"/>
    </row>
    <row r="29" spans="1:11" ht="15.75">
      <c r="A29" s="24"/>
      <c r="B29" s="2" t="s">
        <v>228</v>
      </c>
      <c r="C29" s="3"/>
      <c r="D29" s="3">
        <v>59</v>
      </c>
      <c r="E29" s="14" t="s">
        <v>227</v>
      </c>
      <c r="F29" s="23">
        <f t="shared" si="0"/>
        <v>59</v>
      </c>
      <c r="G29" s="2"/>
      <c r="H29" s="3"/>
      <c r="I29" s="14"/>
      <c r="J29" s="3"/>
      <c r="K29" s="8"/>
    </row>
    <row r="30" spans="1:11" ht="31.5">
      <c r="A30" s="24"/>
      <c r="B30" s="14" t="s">
        <v>226</v>
      </c>
      <c r="C30" s="3"/>
      <c r="D30" s="3">
        <v>326.9</v>
      </c>
      <c r="E30" s="14" t="s">
        <v>11</v>
      </c>
      <c r="F30" s="23">
        <f t="shared" si="0"/>
        <v>326.9</v>
      </c>
      <c r="G30" s="2"/>
      <c r="H30" s="3"/>
      <c r="I30" s="14"/>
      <c r="J30" s="3"/>
      <c r="K30" s="8"/>
    </row>
    <row r="31" spans="1:11" ht="15.75">
      <c r="A31" s="24"/>
      <c r="B31" s="2" t="s">
        <v>225</v>
      </c>
      <c r="C31" s="3"/>
      <c r="D31" s="3">
        <v>102.2</v>
      </c>
      <c r="E31" s="14" t="s">
        <v>11</v>
      </c>
      <c r="F31" s="23">
        <f t="shared" si="0"/>
        <v>102.2</v>
      </c>
      <c r="G31" s="2"/>
      <c r="H31" s="3"/>
      <c r="I31" s="14"/>
      <c r="J31" s="3"/>
      <c r="K31" s="8"/>
    </row>
    <row r="32" spans="1:11" ht="15.75">
      <c r="A32" s="24"/>
      <c r="B32" s="2" t="s">
        <v>224</v>
      </c>
      <c r="C32" s="3"/>
      <c r="D32" s="3">
        <v>22.6</v>
      </c>
      <c r="E32" s="14" t="s">
        <v>11</v>
      </c>
      <c r="F32" s="23">
        <f t="shared" si="0"/>
        <v>22.6</v>
      </c>
      <c r="G32" s="2"/>
      <c r="H32" s="3"/>
      <c r="I32" s="14"/>
      <c r="J32" s="3"/>
      <c r="K32" s="8"/>
    </row>
    <row r="33" spans="1:11" ht="15.75">
      <c r="A33" s="13"/>
      <c r="B33" s="2" t="s">
        <v>223</v>
      </c>
      <c r="C33" s="3"/>
      <c r="D33" s="3">
        <f>107.6+7.3</f>
        <v>114.89999999999999</v>
      </c>
      <c r="E33" s="14" t="s">
        <v>222</v>
      </c>
      <c r="F33" s="23">
        <f t="shared" si="0"/>
        <v>114.89999999999999</v>
      </c>
      <c r="G33" s="2"/>
      <c r="H33" s="3"/>
      <c r="I33" s="14"/>
      <c r="J33" s="3"/>
      <c r="K33" s="8"/>
    </row>
    <row r="34" spans="1:11" ht="15.75">
      <c r="A34" s="13"/>
      <c r="B34" s="2" t="s">
        <v>221</v>
      </c>
      <c r="C34" s="3"/>
      <c r="D34" s="3">
        <v>297.3</v>
      </c>
      <c r="E34" s="14" t="s">
        <v>11</v>
      </c>
      <c r="F34" s="23">
        <f t="shared" si="0"/>
        <v>297.3</v>
      </c>
      <c r="G34" s="2"/>
      <c r="H34" s="3"/>
      <c r="I34" s="14"/>
      <c r="J34" s="3"/>
      <c r="K34" s="8"/>
    </row>
    <row r="35" spans="1:11" ht="15.75">
      <c r="A35" s="24"/>
      <c r="B35" s="2" t="s">
        <v>220</v>
      </c>
      <c r="C35" s="3"/>
      <c r="D35" s="3">
        <f>57.2*2</f>
        <v>114.4</v>
      </c>
      <c r="E35" s="14" t="s">
        <v>11</v>
      </c>
      <c r="F35" s="23">
        <f t="shared" si="0"/>
        <v>114.4</v>
      </c>
      <c r="G35" s="2"/>
      <c r="H35" s="3"/>
      <c r="I35" s="14"/>
      <c r="J35" s="3"/>
      <c r="K35" s="8"/>
    </row>
    <row r="36" spans="1:11" ht="15.75">
      <c r="A36" s="24"/>
      <c r="B36" s="2" t="s">
        <v>219</v>
      </c>
      <c r="C36" s="3"/>
      <c r="D36" s="3">
        <v>35.1</v>
      </c>
      <c r="E36" s="14" t="s">
        <v>11</v>
      </c>
      <c r="F36" s="23">
        <f t="shared" si="0"/>
        <v>35.1</v>
      </c>
      <c r="G36" s="2"/>
      <c r="H36" s="3"/>
      <c r="I36" s="14"/>
      <c r="J36" s="3"/>
      <c r="K36" s="8"/>
    </row>
    <row r="37" spans="1:11" ht="15.75">
      <c r="A37" s="24"/>
      <c r="B37" s="2" t="s">
        <v>218</v>
      </c>
      <c r="C37" s="3"/>
      <c r="D37" s="3">
        <f>182.5+4.9</f>
        <v>187.4</v>
      </c>
      <c r="E37" s="14" t="s">
        <v>11</v>
      </c>
      <c r="F37" s="23">
        <f t="shared" si="0"/>
        <v>187.4</v>
      </c>
      <c r="G37" s="2"/>
      <c r="H37" s="3"/>
      <c r="I37" s="14"/>
      <c r="J37" s="3"/>
      <c r="K37" s="8"/>
    </row>
    <row r="38" spans="1:11" ht="15.75">
      <c r="A38" s="24"/>
      <c r="B38" s="2" t="s">
        <v>217</v>
      </c>
      <c r="C38" s="3"/>
      <c r="D38" s="3">
        <v>12.06</v>
      </c>
      <c r="E38" s="14" t="s">
        <v>11</v>
      </c>
      <c r="F38" s="23">
        <f t="shared" si="0"/>
        <v>12.06</v>
      </c>
      <c r="G38" s="2"/>
      <c r="H38" s="3"/>
      <c r="I38" s="14"/>
      <c r="J38" s="3"/>
      <c r="K38" s="8"/>
    </row>
    <row r="39" spans="1:11" ht="15.75">
      <c r="A39" s="24"/>
      <c r="B39" s="2"/>
      <c r="C39" s="3"/>
      <c r="D39" s="3"/>
      <c r="E39" s="14"/>
      <c r="F39" s="23">
        <f t="shared" si="0"/>
        <v>0</v>
      </c>
      <c r="G39" s="2"/>
      <c r="H39" s="3"/>
      <c r="I39" s="14"/>
      <c r="J39" s="3"/>
      <c r="K39" s="8"/>
    </row>
    <row r="40" spans="1:11" ht="15.75">
      <c r="A40" s="24"/>
      <c r="B40" s="2"/>
      <c r="C40" s="3"/>
      <c r="D40" s="3"/>
      <c r="E40" s="14"/>
      <c r="F40" s="23">
        <f t="shared" si="0"/>
        <v>0</v>
      </c>
      <c r="G40" s="2"/>
      <c r="H40" s="3"/>
      <c r="I40" s="14"/>
      <c r="J40" s="3"/>
      <c r="K40" s="8"/>
    </row>
    <row r="41" spans="1:11" ht="15.75">
      <c r="A41" s="24"/>
      <c r="B41" s="2"/>
      <c r="C41" s="3"/>
      <c r="D41" s="3"/>
      <c r="E41" s="14"/>
      <c r="F41" s="23">
        <f t="shared" si="0"/>
        <v>0</v>
      </c>
      <c r="G41" s="2"/>
      <c r="H41" s="3"/>
      <c r="I41" s="14"/>
      <c r="J41" s="3"/>
      <c r="K41" s="8"/>
    </row>
    <row r="42" spans="1:11" ht="15.75">
      <c r="A42" s="24"/>
      <c r="B42" s="2"/>
      <c r="C42" s="3"/>
      <c r="D42" s="3"/>
      <c r="E42" s="14"/>
      <c r="F42" s="23">
        <f t="shared" si="0"/>
        <v>0</v>
      </c>
      <c r="G42" s="2"/>
      <c r="H42" s="3"/>
      <c r="I42" s="14"/>
      <c r="J42" s="3"/>
      <c r="K42" s="8"/>
    </row>
    <row r="43" spans="1:11" ht="15.75">
      <c r="A43" s="13"/>
      <c r="B43" s="2"/>
      <c r="C43" s="3"/>
      <c r="D43" s="3"/>
      <c r="E43" s="14"/>
      <c r="F43" s="23">
        <f t="shared" si="0"/>
        <v>0</v>
      </c>
      <c r="G43" s="2"/>
      <c r="H43" s="3"/>
      <c r="I43" s="14"/>
      <c r="J43" s="3"/>
      <c r="K43" s="8"/>
    </row>
    <row r="44" spans="1:11" ht="15.75">
      <c r="A44" s="13"/>
      <c r="B44" s="2"/>
      <c r="C44" s="3"/>
      <c r="D44" s="3"/>
      <c r="E44" s="14"/>
      <c r="F44" s="23">
        <f t="shared" si="0"/>
        <v>0</v>
      </c>
      <c r="G44" s="2"/>
      <c r="H44" s="3"/>
      <c r="I44" s="14"/>
      <c r="J44" s="3"/>
      <c r="K44" s="8"/>
    </row>
    <row r="45" spans="1:11" ht="15.75">
      <c r="A45" s="25"/>
      <c r="B45" s="4"/>
      <c r="C45" s="5"/>
      <c r="D45" s="5"/>
      <c r="E45" s="15"/>
      <c r="F45" s="23">
        <f t="shared" si="0"/>
        <v>0</v>
      </c>
      <c r="G45" s="4"/>
      <c r="H45" s="5"/>
      <c r="I45" s="15"/>
      <c r="J45" s="5"/>
      <c r="K45" s="8"/>
    </row>
    <row r="46" spans="1:11" ht="15.75">
      <c r="A46" s="25"/>
      <c r="B46" s="4"/>
      <c r="C46" s="5"/>
      <c r="D46" s="5"/>
      <c r="E46" s="15"/>
      <c r="F46" s="23">
        <f t="shared" si="0"/>
        <v>0</v>
      </c>
      <c r="G46" s="4"/>
      <c r="H46" s="5"/>
      <c r="I46" s="15"/>
      <c r="J46" s="5"/>
      <c r="K46" s="8"/>
    </row>
    <row r="47" spans="1:11" ht="15.75">
      <c r="A47" s="25"/>
      <c r="B47" s="4"/>
      <c r="C47" s="5"/>
      <c r="D47" s="5"/>
      <c r="E47" s="15"/>
      <c r="F47" s="23">
        <f t="shared" si="0"/>
        <v>0</v>
      </c>
      <c r="G47" s="4"/>
      <c r="H47" s="5"/>
      <c r="I47" s="15"/>
      <c r="J47" s="5"/>
      <c r="K47" s="8"/>
    </row>
    <row r="48" spans="1:11" ht="15.75">
      <c r="A48" s="4"/>
      <c r="B48" s="17" t="s">
        <v>9</v>
      </c>
      <c r="C48" s="18">
        <f>SUM(C5:C47)</f>
        <v>14.5</v>
      </c>
      <c r="D48" s="18">
        <f>SUM(D5:D47)</f>
        <v>17038.100000000002</v>
      </c>
      <c r="E48" s="19"/>
      <c r="F48" s="20">
        <f t="shared" si="0"/>
        <v>17052.600000000002</v>
      </c>
      <c r="G48" s="21"/>
      <c r="H48" s="18">
        <f>SUM(H5:H47)</f>
        <v>25.799999999999997</v>
      </c>
      <c r="I48" s="19"/>
      <c r="J48" s="18">
        <f>SUM(J5:J47)</f>
        <v>1578.3999999999999</v>
      </c>
      <c r="K48" s="22">
        <f>C48-H48</f>
        <v>-11.299999999999997</v>
      </c>
    </row>
    <row r="51" spans="2:8" ht="15.75">
      <c r="B51" s="12" t="s">
        <v>4</v>
      </c>
      <c r="F51" s="9"/>
      <c r="G51" s="148" t="s">
        <v>216</v>
      </c>
      <c r="H51" s="149"/>
    </row>
    <row r="52" spans="2:8" ht="15">
      <c r="B52" s="12"/>
      <c r="F52" s="10" t="s">
        <v>6</v>
      </c>
      <c r="G52" s="11"/>
      <c r="H52" s="11"/>
    </row>
    <row r="53" spans="2:8" ht="15.75">
      <c r="B53" s="12" t="s">
        <v>5</v>
      </c>
      <c r="F53" s="9"/>
      <c r="G53" s="148" t="s">
        <v>215</v>
      </c>
      <c r="H53" s="149"/>
    </row>
    <row r="54" spans="6:8" ht="15">
      <c r="F54" s="10" t="s">
        <v>6</v>
      </c>
      <c r="G54" s="11"/>
      <c r="H54" s="11"/>
    </row>
  </sheetData>
  <sheetProtection/>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fitToHeight="1" fitToWidth="1" horizontalDpi="180" verticalDpi="18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2018-03-16T10:33:15Z</cp:lastPrinted>
  <dcterms:created xsi:type="dcterms:W3CDTF">2006-09-28T05:33:49Z</dcterms:created>
  <dcterms:modified xsi:type="dcterms:W3CDTF">2023-01-20T08:41:30Z</dcterms:modified>
  <cp:category/>
  <cp:version/>
  <cp:contentType/>
  <cp:contentStatus/>
</cp:coreProperties>
</file>