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01_ОлександрівськаКЛ" sheetId="1" r:id="rId1"/>
    <sheet name="02_бланк" sheetId="2" r:id="rId2"/>
    <sheet name="03_бланк" sheetId="3" r:id="rId3"/>
    <sheet name="04_бланк" sheetId="4" r:id="rId4"/>
    <sheet name="05_бланк" sheetId="5" r:id="rId5"/>
    <sheet name="06_бланк" sheetId="6" r:id="rId6"/>
    <sheet name="07_бланк" sheetId="7" r:id="rId7"/>
    <sheet name="08_бланк" sheetId="8" r:id="rId8"/>
    <sheet name="09_бланк" sheetId="9" r:id="rId9"/>
    <sheet name="10_3_кв_2023" sheetId="10" r:id="rId10"/>
    <sheet name="12_бланк" sheetId="11" r:id="rId11"/>
    <sheet name="13_бланк" sheetId="12" r:id="rId12"/>
    <sheet name="14_бланк" sheetId="13" r:id="rId13"/>
    <sheet name="15_бланк" sheetId="14" r:id="rId14"/>
    <sheet name="16_бланк" sheetId="15" r:id="rId15"/>
    <sheet name="17_бланк" sheetId="16" r:id="rId16"/>
    <sheet name="18_3_кв_2023" sheetId="17" r:id="rId17"/>
    <sheet name="19_3_кв_2023" sheetId="18" r:id="rId18"/>
    <sheet name="20_бланк" sheetId="19" r:id="rId19"/>
    <sheet name="22_бланк" sheetId="20" r:id="rId20"/>
    <sheet name="25_бланк" sheetId="21" r:id="rId21"/>
    <sheet name="26_бланк" sheetId="22" r:id="rId22"/>
  </sheets>
  <definedNames/>
  <calcPr fullCalcOnLoad="1"/>
</workbook>
</file>

<file path=xl/sharedStrings.xml><?xml version="1.0" encoding="utf-8"?>
<sst xmlns="http://schemas.openxmlformats.org/spreadsheetml/2006/main" count="1791" uniqueCount="676">
  <si>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  пожертв від фізичних та юридичних осіб                                                                                                                                                     КНП "Олександрівська  клінічна  лікарня м.Києва"_  за_3___квартал__2023___року </t>
  </si>
  <si>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</si>
  <si>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№ пп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</si>
  <si>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</si>
  <si>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</si>
  <si>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 грн</t>
  </si>
  <si>
    <t>Використання закладом охорони здоров'я благодійних пожертв, отриманих у грошовій (товари і послуг) формі</t>
  </si>
  <si>
    <r>
      <rPr>
        <sz val="10"/>
        <color indexed="8"/>
        <rFont val="Times New Roman"/>
        <family val="1"/>
      </rP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</si>
  <si>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r>
      <rPr>
        <sz val="10"/>
        <color indexed="8"/>
        <rFont val="Times New Roman"/>
        <family val="1"/>
      </rP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</si>
  <si>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rPr>
        <sz val="10"/>
        <color indexed="8"/>
        <rFont val="Times New Roman"/>
        <family val="1"/>
      </rP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</si>
  <si>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</si>
  <si>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</si>
  <si>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r>
      <rPr>
        <sz val="10"/>
        <color indexed="8"/>
        <rFont val="Times New Roman"/>
        <family val="1"/>
      </rP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</si>
  <si>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</si>
  <si>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База медпостачання</t>
  </si>
  <si>
    <t>медикаменти</t>
  </si>
  <si>
    <t>БО"100% життя Київ"</t>
  </si>
  <si>
    <t>Благодійна допомога</t>
  </si>
  <si>
    <t>господарські матеріали</t>
  </si>
  <si>
    <t>Латай Ю.В</t>
  </si>
  <si>
    <t>Савицька Н.В</t>
  </si>
  <si>
    <t>Холод Н.</t>
  </si>
  <si>
    <t>ГО"Вся Україна"</t>
  </si>
  <si>
    <t>Шестунов А.В.</t>
  </si>
  <si>
    <t>Булгак Б.В</t>
  </si>
  <si>
    <t>БО БФ"Юлині бабусі"</t>
  </si>
  <si>
    <t>Зайцева О.Г.</t>
  </si>
  <si>
    <t>медобладнання</t>
  </si>
  <si>
    <t>продукти харчування</t>
  </si>
  <si>
    <t>Фізична особа</t>
  </si>
  <si>
    <t>ВСЬОГО по закладу</t>
  </si>
  <si>
    <t xml:space="preserve">Директор </t>
  </si>
  <si>
    <t>Антоненко  Л.П.</t>
  </si>
  <si>
    <t>(підпис)           (ініціали і прізвище) </t>
  </si>
  <si>
    <t>Головний бухгалтер</t>
  </si>
  <si>
    <t>Огурцова Г.В.</t>
  </si>
  <si>
    <t xml:space="preserve">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</si>
  <si>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_КНП "Київська міська клінічна лікарня швидкої медичної допомоги"_за__3-й__квартал__2023___року </t>
  </si>
  <si>
    <t>КНП "КМКЛ №18"</t>
  </si>
  <si>
    <t>БО "Міжнародний благодійний фонд"</t>
  </si>
  <si>
    <t>БФ"Разом для України"</t>
  </si>
  <si>
    <t>вироби мед.приз.</t>
  </si>
  <si>
    <t>БО БФ СпанБонд</t>
  </si>
  <si>
    <t>БО "БФ"Відчуй"</t>
  </si>
  <si>
    <t>ТОВ "Трайдент Дистрибюшен"</t>
  </si>
  <si>
    <t>БО "БФ"Нова Юкрейн"</t>
  </si>
  <si>
    <t>розхідний матеріал</t>
  </si>
  <si>
    <t>КНП "КМКЛ №3"</t>
  </si>
  <si>
    <t>Медикаменти</t>
  </si>
  <si>
    <t>Міжнародний комітет ЧХУ</t>
  </si>
  <si>
    <t>Бюро ВООЗ в Украъна</t>
  </si>
  <si>
    <t>ДУ "КМЦК та профілактики хвороб МОЗ України"</t>
  </si>
  <si>
    <t>МО з Міграції</t>
  </si>
  <si>
    <t>БО "100% життя"</t>
  </si>
  <si>
    <t>тести</t>
  </si>
  <si>
    <t>БО "ВБФ "Ми з Україною"</t>
  </si>
  <si>
    <t>Волонтери</t>
  </si>
  <si>
    <t>лікарські засоби</t>
  </si>
  <si>
    <t>ТОВ Червоний хрест України</t>
  </si>
  <si>
    <t>вироби мед.призначень</t>
  </si>
  <si>
    <t>КНП КМКЛ №18</t>
  </si>
  <si>
    <t xml:space="preserve">лікарські засоби </t>
  </si>
  <si>
    <t>Львівська клінічна лікарня</t>
  </si>
  <si>
    <t>мікроскоп</t>
  </si>
  <si>
    <r>
      <rPr>
        <sz val="12"/>
        <color indexed="8"/>
        <rFont val="Times New Roman"/>
        <family val="1"/>
      </rPr>
      <t xml:space="preserve">БФ </t>
    </r>
    <r>
      <rPr>
        <sz val="12"/>
        <color indexed="8"/>
        <rFont val="Arial Cyr"/>
        <family val="0"/>
      </rPr>
      <t>"</t>
    </r>
    <r>
      <rPr>
        <sz val="12"/>
        <color indexed="8"/>
        <rFont val="Times New Roman"/>
        <family val="1"/>
      </rPr>
      <t>Коло</t>
    </r>
    <r>
      <rPr>
        <sz val="12"/>
        <color indexed="8"/>
        <rFont val="Arial Cyr"/>
        <family val="0"/>
      </rPr>
      <t>"</t>
    </r>
  </si>
  <si>
    <t>медичні набори</t>
  </si>
  <si>
    <t>Міжнародна організація з міграції</t>
  </si>
  <si>
    <t>миючі засоби</t>
  </si>
  <si>
    <r>
      <rPr>
        <sz val="12"/>
        <color indexed="8"/>
        <rFont val="Times New Roman"/>
        <family val="1"/>
      </rPr>
      <t xml:space="preserve">БФ </t>
    </r>
    <r>
      <rPr>
        <sz val="12"/>
        <color indexed="8"/>
        <rFont val="Arial Cyr"/>
        <family val="0"/>
      </rPr>
      <t>"</t>
    </r>
    <r>
      <rPr>
        <sz val="12"/>
        <color indexed="8"/>
        <rFont val="Times New Roman"/>
        <family val="1"/>
      </rPr>
      <t>Нова Юкрейн</t>
    </r>
    <r>
      <rPr>
        <sz val="12"/>
        <color indexed="8"/>
        <rFont val="Arial Cyr"/>
        <family val="0"/>
      </rPr>
      <t>"</t>
    </r>
  </si>
  <si>
    <r>
      <rPr>
        <sz val="12"/>
        <color indexed="8"/>
        <rFont val="Times New Roman"/>
        <family val="1"/>
      </rPr>
      <t xml:space="preserve">БФ </t>
    </r>
    <r>
      <rPr>
        <sz val="12"/>
        <color indexed="8"/>
        <rFont val="Arial Cyr"/>
        <family val="0"/>
      </rPr>
      <t>"</t>
    </r>
    <r>
      <rPr>
        <sz val="12"/>
        <color indexed="8"/>
        <rFont val="Times New Roman"/>
        <family val="1"/>
      </rPr>
      <t>Наша мрія</t>
    </r>
    <r>
      <rPr>
        <sz val="12"/>
        <color indexed="8"/>
        <rFont val="Arial Cyr"/>
        <family val="0"/>
      </rPr>
      <t>"</t>
    </r>
  </si>
  <si>
    <t>УЗД апарат</t>
  </si>
  <si>
    <t>Фонд соціального захисту осіб з інвалідністю</t>
  </si>
  <si>
    <t>медичні меблі</t>
  </si>
  <si>
    <t>ГО Ініціатива Е+</t>
  </si>
  <si>
    <t>Холтер</t>
  </si>
  <si>
    <r>
      <rPr>
        <sz val="12"/>
        <color indexed="8"/>
        <rFont val="Times New Roman"/>
        <family val="1"/>
      </rPr>
      <t xml:space="preserve">БФ </t>
    </r>
    <r>
      <rPr>
        <sz val="12"/>
        <color indexed="8"/>
        <rFont val="Arial Cyr"/>
        <family val="0"/>
      </rPr>
      <t>"</t>
    </r>
    <r>
      <rPr>
        <sz val="12"/>
        <color indexed="8"/>
        <rFont val="Times New Roman"/>
        <family val="1"/>
      </rPr>
      <t>Тріумф серця</t>
    </r>
    <r>
      <rPr>
        <sz val="12"/>
        <color indexed="8"/>
        <rFont val="Arial Cyr"/>
        <family val="0"/>
      </rPr>
      <t>"</t>
    </r>
  </si>
  <si>
    <t>меблі медичні</t>
  </si>
  <si>
    <r>
      <rPr>
        <sz val="12"/>
        <color indexed="8"/>
        <rFont val="Times New Roman"/>
        <family val="1"/>
      </rPr>
      <t xml:space="preserve">БФ </t>
    </r>
    <r>
      <rPr>
        <sz val="12"/>
        <color indexed="8"/>
        <rFont val="Arial Cyr"/>
        <family val="0"/>
      </rPr>
      <t>"</t>
    </r>
    <r>
      <rPr>
        <sz val="12"/>
        <color indexed="8"/>
        <rFont val="Times New Roman"/>
        <family val="1"/>
      </rPr>
      <t>Ми з Україною</t>
    </r>
    <r>
      <rPr>
        <sz val="12"/>
        <color indexed="8"/>
        <rFont val="Arial Cyr"/>
        <family val="0"/>
      </rPr>
      <t>"</t>
    </r>
  </si>
  <si>
    <t>одяг медичний</t>
  </si>
  <si>
    <t>тканина</t>
  </si>
  <si>
    <t>технічні засоби</t>
  </si>
  <si>
    <t>проліковані хворі</t>
  </si>
  <si>
    <t>кондиціонери</t>
  </si>
  <si>
    <t>генератор</t>
  </si>
  <si>
    <r>
      <rPr>
        <sz val="12"/>
        <color indexed="8"/>
        <rFont val="Times New Roman"/>
        <family val="1"/>
      </rPr>
      <t xml:space="preserve">ГО </t>
    </r>
    <r>
      <rPr>
        <sz val="12"/>
        <color indexed="8"/>
        <rFont val="Arial Cyr"/>
        <family val="0"/>
      </rPr>
      <t>"</t>
    </r>
    <r>
      <rPr>
        <sz val="12"/>
        <color indexed="8"/>
        <rFont val="Times New Roman"/>
        <family val="1"/>
      </rPr>
      <t>Успішна нація</t>
    </r>
    <r>
      <rPr>
        <sz val="12"/>
        <color indexed="8"/>
        <rFont val="Arial Cyr"/>
        <family val="0"/>
      </rPr>
      <t>"</t>
    </r>
  </si>
  <si>
    <t>КНП КМКЛ-3</t>
  </si>
  <si>
    <t>матраци</t>
  </si>
  <si>
    <t>холодильник</t>
  </si>
  <si>
    <t>медичне обладнання</t>
  </si>
  <si>
    <t>транспорт медичний</t>
  </si>
  <si>
    <t>медичні інструменти</t>
  </si>
  <si>
    <t>БФ Християнська медична асоціація України</t>
  </si>
  <si>
    <t>Керівник установи</t>
  </si>
  <si>
    <r>
      <rPr>
        <b/>
        <sz val="14"/>
        <color indexed="8"/>
        <rFont val="Times New Roman"/>
        <family val="1"/>
      </rP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 val="single"/>
        <sz val="14"/>
        <color indexed="8"/>
        <rFont val="Times New Roman"/>
        <family val="1"/>
      </rPr>
      <t>КНП "Київська міська дитяча клінічна лікарня №1"</t>
    </r>
    <r>
      <rPr>
        <b/>
        <sz val="14"/>
        <color indexed="8"/>
        <rFont val="Times New Roman"/>
        <family val="1"/>
      </rPr>
      <t xml:space="preserve">за ІІІ квартал 2023 року </t>
    </r>
  </si>
  <si>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</si>
  <si>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КНП Київський міський центр крові</t>
  </si>
  <si>
    <t>ДОЗ</t>
  </si>
  <si>
    <t>База спец.мед.постач.ПущаВодиця</t>
  </si>
  <si>
    <t>База спец.мед.постач.Естонська</t>
  </si>
  <si>
    <t>ДП "Медичні закупівлі України"</t>
  </si>
  <si>
    <t>ДУ"Київський міський центр контролю та профілактики хвороб МОЗ України""</t>
  </si>
  <si>
    <t>БО"БФ"Запорука"</t>
  </si>
  <si>
    <t>БО"БФ"Національна агенція гуманітарної допомоги "Здорові""</t>
  </si>
  <si>
    <t>БО"Таблеточки"</t>
  </si>
  <si>
    <t>мякий інвентар</t>
  </si>
  <si>
    <t>Оболонська районна організація Товариство Червоного Хреста м.Києва</t>
  </si>
  <si>
    <t>дез.засоби</t>
  </si>
  <si>
    <t>КНП "КМКЛ №5"</t>
  </si>
  <si>
    <t>КНП "КМКЛ №17"</t>
  </si>
  <si>
    <t>АТ"Київмедпрепарат"</t>
  </si>
  <si>
    <t>Львівський добровольчий медичний батальйон</t>
  </si>
  <si>
    <t>Відокремлений підрозділ іноземної неурядової організації "Представництво Сейв зе чілдрен інтернешнл в Україні"</t>
  </si>
  <si>
    <t>БФ "Спанборд"</t>
  </si>
  <si>
    <t>Спілка Самаритян України</t>
  </si>
  <si>
    <t>продукти харчув.</t>
  </si>
  <si>
    <t>ТОВ "Біофарма плазма"</t>
  </si>
  <si>
    <t>АТ "Галичфарм"</t>
  </si>
  <si>
    <t>БО"Український міжнародний кризовий фонд"</t>
  </si>
  <si>
    <t>БО"ДБФ"Ярослав"</t>
  </si>
  <si>
    <t>БО"БФ"Криниця Якова"</t>
  </si>
  <si>
    <t>БО"БФ"Юлині бабусі"</t>
  </si>
  <si>
    <t>АТ КБ "Приватбанк"</t>
  </si>
  <si>
    <t>комп.техніка</t>
  </si>
  <si>
    <t>БФ"Хумеід"</t>
  </si>
  <si>
    <t>ТОВ "БРАЙТ КІДЗ"</t>
  </si>
  <si>
    <t>Волонтер Устименко С.В.</t>
  </si>
  <si>
    <t>приватна особа</t>
  </si>
  <si>
    <t>меблі</t>
  </si>
  <si>
    <t>побут.техніка</t>
  </si>
  <si>
    <t>послуги</t>
  </si>
  <si>
    <t>Благ.внески(від батьків)</t>
  </si>
  <si>
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КНП    Київська міська дитяча   клінічна лікарня  №2 за  3  квартал   2023 року.</t>
  </si>
  <si>
    <t>Гемотрансфузійні засоби</t>
  </si>
  <si>
    <t xml:space="preserve">Пацієнти </t>
  </si>
  <si>
    <t>медичні препарати</t>
  </si>
  <si>
    <t>база сец потачання</t>
  </si>
  <si>
    <t>розчини,засоби гігієни,м\який інвентар</t>
  </si>
  <si>
    <t>Фізична Особа</t>
  </si>
  <si>
    <t>розчини,інструм.</t>
  </si>
  <si>
    <t>кнп кмкл   6</t>
  </si>
  <si>
    <t>препарати,вакціна</t>
  </si>
  <si>
    <t>кнп кмдкл 1</t>
  </si>
  <si>
    <t>розчини</t>
  </si>
  <si>
    <t>благод.фонд Крона</t>
  </si>
  <si>
    <t>твердий інвентар.кабель</t>
  </si>
  <si>
    <t>Благод.фонд Перемога   життя</t>
  </si>
  <si>
    <t>рукавички хірургічні</t>
  </si>
  <si>
    <t>ТОВ Укрпошта</t>
  </si>
  <si>
    <t>лампа енергозберіг.</t>
  </si>
  <si>
    <t>лампа енергозбер.</t>
  </si>
  <si>
    <t>київський центр контролю</t>
  </si>
  <si>
    <t>вакціна</t>
  </si>
  <si>
    <t>міжнародний кризовий фонд</t>
  </si>
  <si>
    <t>розчини,контейнер</t>
  </si>
  <si>
    <t>Представ.корпорац.Хелсрайт Інтернеешннл в Україні</t>
  </si>
  <si>
    <t>тверд.інвентар,посуд</t>
  </si>
  <si>
    <t>облад.,товари</t>
  </si>
  <si>
    <t>надходж.переказ</t>
  </si>
  <si>
    <t>мед.припарати,виоби</t>
  </si>
  <si>
    <t>видатки   переказ</t>
  </si>
  <si>
    <t>видатки перек.</t>
  </si>
  <si>
    <t>навчання</t>
  </si>
  <si>
    <t>залишок на 01.10.2023  15,00</t>
  </si>
  <si>
    <t>залишок на 01.07.23</t>
  </si>
  <si>
    <t>Директор</t>
  </si>
  <si>
    <t>А.С..Перевезенцев</t>
  </si>
  <si>
    <t xml:space="preserve"> головногий бухгалтер</t>
  </si>
  <si>
    <t>О.С.Деркач</t>
  </si>
  <si>
    <r>
      <rPr>
        <b/>
        <sz val="14"/>
        <color indexed="8"/>
        <rFont val="Times New Roman"/>
        <family val="1"/>
      </rPr>
  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"Дитяча клінічна  лікарня  №3 Солом</t>
    </r>
    <r>
      <rPr>
        <b/>
        <sz val="14"/>
        <color indexed="8"/>
        <rFont val="Arial Cyr"/>
        <family val="0"/>
      </rPr>
      <t>′</t>
    </r>
    <r>
      <rPr>
        <b/>
        <sz val="11.2"/>
        <color indexed="8"/>
        <rFont val="Times New Roman"/>
        <family val="1"/>
      </rPr>
      <t xml:space="preserve">янського  району  м.  Києва" </t>
    </r>
    <r>
      <rPr>
        <b/>
        <sz val="14"/>
        <color indexed="8"/>
        <rFont val="Times New Roman"/>
        <family val="1"/>
      </rPr>
      <t xml:space="preserve">за ІІІ квартал 2023 року </t>
    </r>
  </si>
  <si>
    <t>Представництво Дитячого Фонду ООН (ЮНІСЕФ)</t>
  </si>
  <si>
    <t>Дизельний генератор Younes bros 100 kVa  Трифазний</t>
  </si>
  <si>
    <t xml:space="preserve">В.о.директора   </t>
  </si>
  <si>
    <t xml:space="preserve">Т.І. Коротич </t>
  </si>
  <si>
    <t>Е.А. Бодак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</si>
  <si>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КНП  Дитяча клінічна лікарня №4 Солом'янського району м.Києва за ІІІ квартал 2023 року </t>
  </si>
  <si>
    <t>Фізичні особи</t>
  </si>
  <si>
    <t>засоби для дезинфекції басейну</t>
  </si>
  <si>
    <t>ТО басейнів</t>
  </si>
  <si>
    <t>База Спецмедпостачання</t>
  </si>
  <si>
    <t>вироби медичного призначення</t>
  </si>
  <si>
    <t>КНП "КМКЛ № 17"</t>
  </si>
  <si>
    <t>БО "Благодійна організація "Криниця Якова"</t>
  </si>
  <si>
    <t>ДУ Київський центр контролю та профілактики хвороб МОЗ України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</si>
  <si>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 КНП "ДКЛ № 5 м. Києва" __за_ третій квартал__квартал _ 2023 __року </t>
  </si>
  <si>
    <t>Залишок на 01.01.2023 р.</t>
  </si>
  <si>
    <t>Коваленко В. В.</t>
  </si>
  <si>
    <t>дизельне паливо для генератора</t>
  </si>
  <si>
    <t>Епіцентр К</t>
  </si>
  <si>
    <t>бойлери</t>
  </si>
  <si>
    <t>ПАТ "Вінницький завод "Маяк""</t>
  </si>
  <si>
    <t>Електроконвектори</t>
  </si>
  <si>
    <t>Залишок на 01.10.2023 р.</t>
  </si>
  <si>
    <t>І. ШЕСТАК</t>
  </si>
  <si>
    <t>О.РИБАЛКО</t>
  </si>
  <si>
    <t>knp_kmiacms@ukr.net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</si>
  <si>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КНП "Дитяча клінічна лікарня №6 Шевченківського р-ну м. Києва"__за ІІІ квартал 2023 року </t>
  </si>
  <si>
    <t>Фонд Олени Пінчук</t>
  </si>
  <si>
    <t>дзеркало коригуюче для реабелітації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</si>
  <si>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Комунальному некомерційному підприємству "Дитяча клінічна лікарня №7" за ІІІ квартал 2023 року </t>
  </si>
  <si>
    <t>Представництво Міжнародного 
Медичного Корпусу в Україні</t>
  </si>
  <si>
    <t>сантехніка</t>
  </si>
  <si>
    <t>ТОВ "ШИМЮКРЕЙН"</t>
  </si>
  <si>
    <t>олимель</t>
  </si>
  <si>
    <t>альбувен</t>
  </si>
  <si>
    <t>ФО Долматов Д.С.</t>
  </si>
  <si>
    <t>ОЗ</t>
  </si>
  <si>
    <t>канцелярські вироби</t>
  </si>
  <si>
    <t>БО "Всеукраїнський БО
 "Ми з Україною"</t>
  </si>
  <si>
    <t>господарські вироби</t>
  </si>
  <si>
    <t>БО"БФ"Агенція гуманітарної
 допомоги "Здорові"</t>
  </si>
  <si>
    <t>контур дихальний</t>
  </si>
  <si>
    <t>F.A.M.Hermans</t>
  </si>
  <si>
    <t>ультразвуковий датчик</t>
  </si>
  <si>
    <t>ВООЗ</t>
  </si>
  <si>
    <t>тест-смужки</t>
  </si>
  <si>
    <t>БО"БФ"Адресна допомога дітям"</t>
  </si>
  <si>
    <t>біовен розчин</t>
  </si>
  <si>
    <t>ФО Кушніренко Оксана</t>
  </si>
  <si>
    <t>кардіодефібрилятори</t>
  </si>
  <si>
    <t>ФО Твердохлібова М.С.</t>
  </si>
  <si>
    <t>кондиціонер</t>
  </si>
  <si>
    <t>ФО Ланько О.М.</t>
  </si>
  <si>
    <t>опромінювач</t>
  </si>
  <si>
    <t>ФО Сліпченко Ю.В.</t>
  </si>
  <si>
    <t>телевізор</t>
  </si>
  <si>
    <t>БО"БФ"Християнська 
медична асоціація України"</t>
  </si>
  <si>
    <t>ліжка</t>
  </si>
  <si>
    <t>м’який інвентар</t>
  </si>
  <si>
    <r>
      <rPr>
        <b/>
        <sz val="14"/>
        <color indexed="8"/>
        <rFont val="Times New Roman"/>
        <family val="1"/>
      </rPr>
  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</t>
    </r>
    <r>
      <rPr>
        <b/>
        <u val="single"/>
        <sz val="14"/>
        <color indexed="8"/>
        <rFont val="Times New Roman"/>
        <family val="1"/>
      </rPr>
      <t xml:space="preserve">Київська міська клінічна лікарня № 10"   </t>
    </r>
    <r>
      <rPr>
        <b/>
        <sz val="14"/>
        <color indexed="8"/>
        <rFont val="Times New Roman"/>
        <family val="1"/>
      </rPr>
      <t xml:space="preserve"> за ІІІ квартал </t>
    </r>
    <r>
      <rPr>
        <b/>
        <u val="single"/>
        <sz val="14"/>
        <color indexed="8"/>
        <rFont val="Times New Roman"/>
        <family val="1"/>
      </rPr>
      <t>2023</t>
    </r>
    <r>
      <rPr>
        <b/>
        <sz val="14"/>
        <color indexed="8"/>
        <rFont val="Times New Roman"/>
        <family val="1"/>
      </rPr>
      <t xml:space="preserve"> року </t>
    </r>
  </si>
  <si>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</si>
  <si>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Київська міська організація ТОВ ЧЕРВОНОГО ХРЕСТА УКРАЇНИ</t>
  </si>
  <si>
    <t>Дистальний ковпачок</t>
  </si>
  <si>
    <t>Відеодуоденоскоп</t>
  </si>
  <si>
    <t>База спеціального медичного постачання</t>
  </si>
  <si>
    <t>Медичні маски;захисні халати; костюми хімічного захисту ізолюючий;одяг;костюми ме.захисні однораз.</t>
  </si>
  <si>
    <t>Лікарські засоби</t>
  </si>
  <si>
    <t>Вироби мед.призначення</t>
  </si>
  <si>
    <t>Дез.засоби</t>
  </si>
  <si>
    <t>Ліжка функціональні; принтер</t>
  </si>
  <si>
    <t>Благодійний Фонд</t>
  </si>
  <si>
    <t>Київський фтизіопульмонологічний центр</t>
  </si>
  <si>
    <t>БО Міжнародний благодійний фонд "Допоможемо Україні"</t>
  </si>
  <si>
    <t>КНП "КМКЛ №4"</t>
  </si>
  <si>
    <t>Бюро Всесвітньої організації здоров'я</t>
  </si>
  <si>
    <t>Благодійна організація БФ "Руки милості"</t>
  </si>
  <si>
    <t>Лікувальне харчування</t>
  </si>
  <si>
    <t>ФОП Добрий В.В.</t>
  </si>
  <si>
    <t>Дозиметр-радіометр; диспенсери для рушника; дозатори для мила; відра для сміття; кастрюлі</t>
  </si>
  <si>
    <t>ФОП Левицька І.В.</t>
  </si>
  <si>
    <t xml:space="preserve">Медикаменти та вироби мед.призначення </t>
  </si>
  <si>
    <t>ПП "Пульпдент"</t>
  </si>
  <si>
    <t>Продукти харчування</t>
  </si>
  <si>
    <t>ФОП Єрмак  П.В.</t>
  </si>
  <si>
    <t>Обслуговування програмного забезпечення</t>
  </si>
  <si>
    <t>ТОВ "Енерджі Фільм Продакшен"</t>
  </si>
  <si>
    <t xml:space="preserve">Поточний ремонт і ТО мед.обладнання </t>
  </si>
  <si>
    <t>Послуги з пожежної охорони і ТО пожеж.обладнання</t>
  </si>
  <si>
    <t>Знешкодження небезпечних відходів; дезінсекційні послуги</t>
  </si>
  <si>
    <t>Поточн.ремонт обладн.теплових пунктів лікув.корп.; ТО газового обладн.та газ.мереж; ТО дизельної електростанції</t>
  </si>
  <si>
    <t>Еферентне очищення крові методом гемодіалізу; лаборат.дослідження; вимірювання дози зовн. опромін. людини</t>
  </si>
  <si>
    <t>Суборенда приладу КОБАС</t>
  </si>
  <si>
    <t>Розробка проектув.абонен. тел.мережі, обстеж.зел.насадж.по об'єкту: "Кап.ремонт захисн.споруди цивіл. захисту"</t>
  </si>
  <si>
    <t>Автоматичний аналізатор газів крові</t>
  </si>
  <si>
    <t>В.о.директора</t>
  </si>
  <si>
    <t>Данило ДОБУШ</t>
  </si>
  <si>
    <t>       (ініціали і прізвище) </t>
  </si>
  <si>
    <t>Ірина КРАВЧЕНКО</t>
  </si>
  <si>
    <t xml:space="preserve">        (ініціали і прізвище) </t>
  </si>
  <si>
    <t xml:space="preserve">Виконавець тел.525-32-73 </t>
  </si>
  <si>
    <t>Коханевич Н.</t>
  </si>
  <si>
    <t>Наталія КОХАНЕВИЧ</t>
  </si>
  <si>
    <t>525-32-73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</si>
  <si>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"Київська міська клінічна лікарня №1"  за ІIІ квартал 2023 року                          </t>
  </si>
  <si>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</si>
  <si>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rPr>
        <sz val="10"/>
        <color indexed="8"/>
        <rFont val="Times New Roman"/>
        <family val="1"/>
      </rPr>
      <t xml:space="preserve">Сума,                   </t>
    </r>
    <r>
      <rPr>
        <b/>
        <sz val="10"/>
        <color indexed="8"/>
        <rFont val="Times New Roman"/>
        <family val="1"/>
      </rPr>
      <t xml:space="preserve">  тис. грн</t>
    </r>
  </si>
  <si>
    <t>БО "БФ "Світ життя"</t>
  </si>
  <si>
    <t>ТОВ "Фармасел"</t>
  </si>
  <si>
    <t>від Волонтерів</t>
  </si>
  <si>
    <t>Вироби медичного призначення</t>
  </si>
  <si>
    <t>БО БФ "Добрі справи"</t>
  </si>
  <si>
    <t xml:space="preserve">База СМП м. Києва </t>
  </si>
  <si>
    <t>Господарчі товари</t>
  </si>
  <si>
    <t>Лікарські засоби та вироби медичного призначення</t>
  </si>
  <si>
    <t>КНП "КМКЛ №17 м.Києва</t>
  </si>
  <si>
    <t>ТОВ "БаДМ"</t>
  </si>
  <si>
    <t>ФОП Бобильов Д.А.</t>
  </si>
  <si>
    <t>КМЦ Соціально-психологічної допомоги</t>
  </si>
  <si>
    <t xml:space="preserve">Господарські товари </t>
  </si>
  <si>
    <t>БО МБФ "Допоможемо Україні"</t>
  </si>
  <si>
    <t>Бюро ВООЗ в Україні</t>
  </si>
  <si>
    <t>ТОВ "Б.Браун Медікал Україна"</t>
  </si>
  <si>
    <t>БО "БФ " Дарничани"</t>
  </si>
  <si>
    <t>МБФ "Ланцет"</t>
  </si>
  <si>
    <t>ТОВ "Зайдекс УА"</t>
  </si>
  <si>
    <t>БО "100 відсотків життя"</t>
  </si>
  <si>
    <t>Обладнання</t>
  </si>
  <si>
    <t>КНП "Київський міський центр крові"</t>
  </si>
  <si>
    <t>Препарати та компоненти крові</t>
  </si>
  <si>
    <t>Іванько О.В.</t>
  </si>
  <si>
    <t>Ніщота І.М.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</si>
  <si>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"Київська міська клінічна лікарня № 2" за ІІІ квартал 2023 року </t>
  </si>
  <si>
    <t>БФ "Небайдужі люди"</t>
  </si>
  <si>
    <t>ГО Європейський шлях</t>
  </si>
  <si>
    <t>Церква "Віри,Надії,Любові"</t>
  </si>
  <si>
    <t>БО "БФ "ЮА Брокери без кордонів</t>
  </si>
  <si>
    <t>основні засоби та МНА</t>
  </si>
  <si>
    <t>База спецмедпостачання</t>
  </si>
  <si>
    <t>основні засоби</t>
  </si>
  <si>
    <t xml:space="preserve">БО "БФ"СпанБонд"  </t>
  </si>
  <si>
    <t>Пархоменко Н.І.  </t>
  </si>
  <si>
    <t xml:space="preserve">Міжнародний комітет Червоного Хреста </t>
  </si>
  <si>
    <t xml:space="preserve">Дніпровська РО Червого Хреста </t>
  </si>
  <si>
    <t>МНА</t>
  </si>
  <si>
    <t>Міжнародний комітет Червоного Хреста</t>
  </si>
  <si>
    <t>малоцінні швидкозношувальні предмети</t>
  </si>
  <si>
    <t>СП "Оптіма-Фарм ЛТД"</t>
  </si>
  <si>
    <t>МЕДИКАМЕНТИ</t>
  </si>
  <si>
    <t>БО "БФ "РАЗОМ ДЛЯ УКРАЇНИ"</t>
  </si>
  <si>
    <t>Мед. ВИРОБИ</t>
  </si>
  <si>
    <t>БО "БФ ім. Федора Шпига"</t>
  </si>
  <si>
    <t>Мед. ВИРОБИ, МЕДИКАМЕНТИ</t>
  </si>
  <si>
    <t>КНП "Олександрівська клінічна лікарня м. Києва"</t>
  </si>
  <si>
    <t>КНП "Запорізька обласна клінична дитяча лікарня" ЗОР</t>
  </si>
  <si>
    <t>КНП "КМЦК"</t>
  </si>
  <si>
    <t>КНП "Клінична лікарня "ПСИХІАТРІЯ""</t>
  </si>
  <si>
    <t>ГО "Український інститут здоров'я чоловіків, СР та ІГЗ"</t>
  </si>
  <si>
    <t>ТОВ ТД "КАМПУС КОТТОН КЛАБ"</t>
  </si>
  <si>
    <t>Гум. допомога ЮНІСЕФ БО "БФ "Волонтерський рух"</t>
  </si>
  <si>
    <t>БФ "СМАРТ МЕДІКАЛ ЕЙД ЮА"</t>
  </si>
  <si>
    <t>БО "БФ "КОЛО"</t>
  </si>
  <si>
    <t>Осадчий О.І.</t>
  </si>
  <si>
    <t>Кулик О.А.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</si>
  <si>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КНП"Київська міська клінічна лікарня №3" за__3__квартал 2023 року </t>
  </si>
  <si>
    <t>КНП ДКЛ№9 Подільського району</t>
  </si>
  <si>
    <t>КНП КМКЛ№17</t>
  </si>
  <si>
    <t>КНП КМЦКрові</t>
  </si>
  <si>
    <t>кровь</t>
  </si>
  <si>
    <t>БО МБФ Допоможемо Україні</t>
  </si>
  <si>
    <t>КНП КМКЛ№10</t>
  </si>
  <si>
    <t>База спецмедпостачання м.Києва</t>
  </si>
  <si>
    <t>КНП КМКЛ№4</t>
  </si>
  <si>
    <t>Олександрівська КЛ м.Києва</t>
  </si>
  <si>
    <t>КНП КМЦН та діалізу</t>
  </si>
  <si>
    <t>КНП КМ пологовий будинок №6</t>
  </si>
  <si>
    <t>КНП КМКЛ№11</t>
  </si>
  <si>
    <t>КНП ДКЛ№2</t>
  </si>
  <si>
    <t>КНП КМКЛ№12</t>
  </si>
  <si>
    <t>КНП КМЦ радіацийного захисту</t>
  </si>
  <si>
    <t>КНП КМЛШМД</t>
  </si>
  <si>
    <t>КНП КМКЛ№7</t>
  </si>
  <si>
    <t>ТОВ Діамант-Фарм</t>
  </si>
  <si>
    <t>ФО Тиртишник А.І.</t>
  </si>
  <si>
    <t>КНП КМКЛ№18</t>
  </si>
  <si>
    <t>БФ Комітет меддопомоги в Закарпатті</t>
  </si>
  <si>
    <t>ТОВ ТД Новофарм-біосінтез</t>
  </si>
  <si>
    <t>Іващенко П.Б.</t>
  </si>
  <si>
    <t>Кисельова І.В.</t>
  </si>
  <si>
    <r>
      <rPr>
        <b/>
        <sz val="14"/>
        <color indexed="8"/>
        <rFont val="Times New Roman"/>
        <family val="1"/>
      </rPr>
  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______</t>
    </r>
    <r>
      <rPr>
        <b/>
        <u val="single"/>
        <sz val="14"/>
        <color indexed="8"/>
        <rFont val="Times New Roman"/>
        <family val="1"/>
      </rPr>
      <t>КНП " КМКЛ № 4_</t>
    </r>
    <r>
      <rPr>
        <b/>
        <sz val="14"/>
        <color indexed="8"/>
        <rFont val="Times New Roman"/>
        <family val="1"/>
      </rPr>
      <t xml:space="preserve">_______за ІІІ квартал 2023 року </t>
    </r>
  </si>
  <si>
    <t>БО "100 відсотків життя. Київський регіон"</t>
  </si>
  <si>
    <t>Благодійна допомога гр. України</t>
  </si>
  <si>
    <t>Благодійна організація "Благодійний фонд "ФОРМАТ 20"</t>
  </si>
  <si>
    <t>БО "МБФ"Допоможемо Україні"</t>
  </si>
  <si>
    <t>БФ "Тактичні справи"</t>
  </si>
  <si>
    <t>БФ "Твоя опора"</t>
  </si>
  <si>
    <t>ТОВ "ТД"Новофарм-Біосинтез"</t>
  </si>
  <si>
    <t>БО "БФ "Пацієнти України"</t>
  </si>
  <si>
    <t>БО "Благодійний фонд " КОЛО"</t>
  </si>
  <si>
    <t>МНМА</t>
  </si>
  <si>
    <t>БО " Міжнародний благодійний фонд" Український дім"</t>
  </si>
  <si>
    <t>МНМА, ОЗ</t>
  </si>
  <si>
    <t>БО  "  БФ  Хелп фор Юкрейн"</t>
  </si>
  <si>
    <t xml:space="preserve"> ОЗ</t>
  </si>
  <si>
    <t>БО "Благодійний фонд " Блага Надія"</t>
  </si>
  <si>
    <t>БФ " Тактичні справи"</t>
  </si>
  <si>
    <t>господарчі товари</t>
  </si>
  <si>
    <t>Т.В.Мостепан</t>
  </si>
  <si>
    <t>С.О.Балушок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</si>
  <si>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             КНП"Київська міська клінічна лікарня №5 за IІI квартал 2023 року </t>
  </si>
  <si>
    <r>
      <rPr>
        <sz val="8"/>
        <color indexed="8"/>
        <rFont val="Times New Roman"/>
        <family val="1"/>
      </rPr>
      <t xml:space="preserve">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</si>
  <si>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БО"Всеукраїнська мережа людей,які живуть з ВІЛ/СНІД</t>
  </si>
  <si>
    <t>МБФ "Альянс громадського здоровя"</t>
  </si>
  <si>
    <t>Мамедова Е.С.</t>
  </si>
  <si>
    <t>КНП"Київський міський центр крові"</t>
  </si>
  <si>
    <t>ДУ "Цеyтр громадського здоров"я МОЗ України".</t>
  </si>
  <si>
    <t>ДП "Укрмедпостач"</t>
  </si>
  <si>
    <t>ТОВ"Ранбаксі фамасьютікалс Україна"</t>
  </si>
  <si>
    <t>Ат "Киїмедпрепарат"</t>
  </si>
  <si>
    <t>ВБО "Юнісеф"</t>
  </si>
  <si>
    <t>БФ"Фундація анти СНІД Україна"</t>
  </si>
  <si>
    <t>ПАТ "НВЦ"Борщагівський ХФЗ"</t>
  </si>
  <si>
    <t>БО"МБФ"Допоможемо Україні"</t>
  </si>
  <si>
    <t>ТОВ "Торговий дім "Новофарм-Біосиетез"</t>
  </si>
  <si>
    <t>БО "БФ"Національна агенція гуманітарної допомоги "Здорові"</t>
  </si>
  <si>
    <t>БФ"100 відсотків життя"</t>
  </si>
  <si>
    <t>харчування</t>
  </si>
  <si>
    <t>БФ"Анти СНІД"</t>
  </si>
  <si>
    <t>предмети і матеріали</t>
  </si>
  <si>
    <t>В.Г. Казека</t>
  </si>
  <si>
    <t xml:space="preserve">(підпис) </t>
  </si>
  <si>
    <t>          (ініціали і прізвище) </t>
  </si>
  <si>
    <t>О.М. Сторожук</t>
  </si>
  <si>
    <t>Виконавець</t>
  </si>
  <si>
    <t>О.С. Кульбовська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</si>
  <si>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"КМКЛ № 6" за ІІІ квартал 2023 року </t>
  </si>
  <si>
    <t>Київський міський центр крові</t>
  </si>
  <si>
    <t>Компоненти крові</t>
  </si>
  <si>
    <t>Міжнародний Благодійний Фонд сприяння розвитку медичної та фармацептичної науки і освіти "ЛАНЦЕТ"</t>
  </si>
  <si>
    <t>БЛАГОДІЙНА  ОРГАНІЗАЦІЯ  "100 відсотків життя.Київський регіон"</t>
  </si>
  <si>
    <t>Медикаменти та вироби медичного призначення</t>
  </si>
  <si>
    <t>Тов "БаДМ"</t>
  </si>
  <si>
    <t>НЕКОМЕРЦІЙНА  ОРГАНІЗАЦІЯ  "Аthletes for ukraine e.V " Німеччина</t>
  </si>
  <si>
    <t>АТ "Київмедпрепарат"</t>
  </si>
  <si>
    <t>БО"Благодійний фонд молодіжної ініціативи "Надія""</t>
  </si>
  <si>
    <t>ТОВ, ФІРМА ФАВОР</t>
  </si>
  <si>
    <t>Благодійна організація "Благодійний фонд "ІЛЬВЕР"</t>
  </si>
  <si>
    <t>Предмети, матеріали, інвентар</t>
  </si>
  <si>
    <t>М'який інвентар</t>
  </si>
  <si>
    <t>БЛАГОДІЙНА  ОРГАНІЗАЦІЯ  "Благодійний фонд  молодіжної ініціативи " Надія"</t>
  </si>
  <si>
    <t xml:space="preserve"> БЛАГОДІЙНА ОРГАНІЗАЦІЯ ВСЕУКРАЇНСЬКИЙ БЛАГОДІЙНИЙ ФОНД "ТРІУМФ СЕРЦЯ"</t>
  </si>
  <si>
    <t>Медичні меблі</t>
  </si>
  <si>
    <t>Кондиціонер, холодильник</t>
  </si>
  <si>
    <t>Поліщук Віталій Григорович</t>
  </si>
  <si>
    <t>Диван двосекційний 2800*2800 мм.з оббивним матеріалом медичного призначення</t>
  </si>
  <si>
    <t>БЛАГОДІЙНИЙ ФОНД "РАЗОМ ДЛЯ УКРАЇНИ"</t>
  </si>
  <si>
    <t>Медичне обладнання</t>
  </si>
  <si>
    <t>БЛАГОДІЙНА ОРГАНІЗАЦІЯ  "БЛАГОДІЙНИЙ ФОНД "МАЙБУТНЄ УКРАЇНИ 2050"</t>
  </si>
  <si>
    <t>БЛАГОДІЙНА ОРГАНІЗАЦІЯ  "Міжнародний Благодійний Фонд "НАЗАВЖДИ З УКРАЇНОЮ"</t>
  </si>
  <si>
    <t>ТОВ "МЦ"ДОБРОБУТ-СТАЦІОНАР"</t>
  </si>
  <si>
    <t>Буд роб. та пот. рем. (ремонт пандусу)</t>
  </si>
  <si>
    <t>Вадим КРИЖЕВСЬКИЙ</t>
  </si>
  <si>
    <t>Ніна ФЕЩЕНКО</t>
  </si>
  <si>
    <t>Виконавець: Ірина ДУДКА</t>
  </si>
  <si>
    <t>497-13-83</t>
  </si>
  <si>
    <t>м"який інвентар</t>
  </si>
  <si>
    <t xml:space="preserve">                      ІНФОРМАЦІЯ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Київська міська клінічна лікарня №7  за IV квартал  2018 року </t>
  </si>
  <si>
    <t xml:space="preserve">                                                                КНП   КИЇВСЬКА МІСЬКА КЛІНІЧНА ЛІКАРНЯ №7      за 3  квартал  2023р.</t>
  </si>
  <si>
    <t>послуги  з паталогоанатомічних розтинів, ремонт комп'ютерного томографу</t>
  </si>
  <si>
    <t>медичне обладнання та інвентар</t>
  </si>
  <si>
    <t>медикаменти та вироби медичного призначення</t>
  </si>
  <si>
    <t>БО "Сто відсотків життя. Київський регіон"</t>
  </si>
  <si>
    <t>ТОВ "Мові Хелс"</t>
  </si>
  <si>
    <t>ТОВ "Український міжнародний кризовий центр"</t>
  </si>
  <si>
    <t>База спеціального медичного постачання м. Києва</t>
  </si>
  <si>
    <t>меблі медичні та інвентар</t>
  </si>
  <si>
    <t>ВБО "БФ фонд родини Жебрівських"</t>
  </si>
  <si>
    <t>ТОВ "Блус Фарма"</t>
  </si>
  <si>
    <t>БО "БФ МИ-Юкрейніанс"</t>
  </si>
  <si>
    <t>ТОВ "Ранбаксі Фармасьютікалс Україна"</t>
  </si>
  <si>
    <t>КНП "КМКЛ №12"</t>
  </si>
  <si>
    <t>ТОВ "Дойч Фарм"</t>
  </si>
  <si>
    <t>КНП "КМПБ №5"</t>
  </si>
  <si>
    <t>БО "БФ "Фармація"</t>
  </si>
  <si>
    <t>КНП "КМЦ нефрології та діалізу</t>
  </si>
  <si>
    <t>АТ "Київський вітамінний завод"</t>
  </si>
  <si>
    <t>БО "БФ "8848"</t>
  </si>
  <si>
    <t>Дитячий спеціалізований санаторій "Ялинка"</t>
  </si>
  <si>
    <t>КНП "КМКЛ №6"</t>
  </si>
  <si>
    <t>ТОВ "БадМ"</t>
  </si>
  <si>
    <t>КНП "ДКЛ №5" м. Києва</t>
  </si>
  <si>
    <t>БО "МБФ "Допоможемо Україні"</t>
  </si>
  <si>
    <t>КНП "КМДКЛ №2"</t>
  </si>
  <si>
    <t>КНП "ДКЛ №4" Солом'янського р-ну м.Києва</t>
  </si>
  <si>
    <t>О.Я.Щербина</t>
  </si>
  <si>
    <t>О.В.Шевченка</t>
  </si>
  <si>
    <t>БО"Волонтерська сотня"</t>
  </si>
  <si>
    <t>мед.товари</t>
  </si>
  <si>
    <t>препарати крові</t>
  </si>
  <si>
    <t>мед.обладнання</t>
  </si>
  <si>
    <t>мед.інвентар</t>
  </si>
  <si>
    <t>ВСЬОГО:</t>
  </si>
  <si>
    <t>Ігор ХОМЕНКО</t>
  </si>
  <si>
    <t>Оксана ОМЕЛЬЧЕНКО</t>
  </si>
  <si>
    <t>хоз.товари</t>
  </si>
  <si>
    <t>КНП КМКЦ</t>
  </si>
  <si>
    <t>БО"100%життя Київський регіон</t>
  </si>
  <si>
    <t>Уманський тепличний комбінат</t>
  </si>
  <si>
    <t xml:space="preserve">                        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КНП Київської міської клінічної лікарні № 8 за ІІІ квартал 2023 року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</si>
  <si>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8"/>
        <color indexed="8"/>
        <rFont val="Times New Roman"/>
        <family val="1"/>
      </rPr>
      <t xml:space="preserve">Залишок невикористаних грошових коштів, товарів та послуг на кінець звітного періоду,            </t>
    </r>
    <r>
      <rPr>
        <b/>
        <sz val="8"/>
        <color indexed="8"/>
        <rFont val="Times New Roman"/>
        <family val="1"/>
      </rPr>
      <t>тис. грн</t>
    </r>
  </si>
  <si>
    <r>
      <rPr>
        <sz val="8"/>
        <color indexed="8"/>
        <rFont val="Times New Roman"/>
        <family val="1"/>
      </rPr>
      <t>В грошовій формі,</t>
    </r>
    <r>
      <rPr>
        <b/>
        <sz val="8"/>
        <color indexed="8"/>
        <rFont val="Times New Roman"/>
        <family val="1"/>
      </rPr>
      <t xml:space="preserve"> тис. грн</t>
    </r>
  </si>
  <si>
    <r>
      <rPr>
        <sz val="8"/>
        <color indexed="8"/>
        <rFont val="Times New Roman"/>
        <family val="1"/>
      </rPr>
      <t xml:space="preserve">В  натуральній формі (товари і послуги),   </t>
    </r>
    <r>
      <rPr>
        <b/>
        <sz val="8"/>
        <color indexed="8"/>
        <rFont val="Times New Roman"/>
        <family val="1"/>
      </rPr>
      <t xml:space="preserve"> тис. грн</t>
    </r>
  </si>
  <si>
    <r>
      <rPr>
        <sz val="8"/>
        <color indexed="8"/>
        <rFont val="Times New Roman"/>
        <family val="1"/>
      </rPr>
      <t>Сума,</t>
    </r>
    <r>
      <rPr>
        <b/>
        <sz val="8"/>
        <color indexed="8"/>
        <rFont val="Times New Roman"/>
        <family val="1"/>
      </rPr>
      <t xml:space="preserve"> тис. грн</t>
    </r>
  </si>
  <si>
    <r>
      <rPr>
        <sz val="8"/>
        <color indexed="8"/>
        <rFont val="Times New Roman"/>
        <family val="1"/>
      </rPr>
      <t xml:space="preserve">Сума,        </t>
    </r>
    <r>
      <rPr>
        <b/>
        <sz val="8"/>
        <color indexed="8"/>
        <rFont val="Times New Roman"/>
        <family val="1"/>
      </rPr>
      <t xml:space="preserve">  тис. грн</t>
    </r>
  </si>
  <si>
    <t>госп.товари</t>
  </si>
  <si>
    <t>мед.інструм.</t>
  </si>
  <si>
    <t>ТОВ"БФ родини Жебрівських"</t>
  </si>
  <si>
    <t>БО"Бф підтримки протезування "Вільні"</t>
  </si>
  <si>
    <t>БФ"Врятуй Україну зараз"</t>
  </si>
  <si>
    <t>ГО"Київська крайова організація "Вулт"</t>
  </si>
  <si>
    <t>5.</t>
  </si>
  <si>
    <t>КНП"Дитяча клінічна лікарня №9 Подільського р-ну м.Києва</t>
  </si>
  <si>
    <t>6.</t>
  </si>
  <si>
    <t>КНП"Київський фтизіопульмологічний центр"</t>
  </si>
  <si>
    <t>7.</t>
  </si>
  <si>
    <t>БФ"Fundacja Fundual"</t>
  </si>
  <si>
    <t>8.</t>
  </si>
  <si>
    <t>ТДВ"Інтерхім"</t>
  </si>
  <si>
    <t>9.</t>
  </si>
  <si>
    <t>БО "БФ"Врятуймо Україну разом"</t>
  </si>
  <si>
    <t>10.</t>
  </si>
  <si>
    <t>ТОВ"Стан ОРТО"</t>
  </si>
  <si>
    <t>БО БФ "Фарпмація"</t>
  </si>
  <si>
    <t>БО"Врятуємо Украіну"</t>
  </si>
  <si>
    <t>БО"МБФ Допоможемо Україні"</t>
  </si>
  <si>
    <t>ГО"Центр розвитку дітей з особливими потребами"Вірю в тебе"</t>
  </si>
  <si>
    <t xml:space="preserve">ліжка </t>
  </si>
  <si>
    <t>КНП КМКЛ № 4</t>
  </si>
  <si>
    <t>АТ Галичфарм</t>
  </si>
  <si>
    <t>БО"Благодійне товариство Світло сонця"</t>
  </si>
  <si>
    <t>ФОП Ільіних</t>
  </si>
  <si>
    <t>ГО ВО "Світле майбутнє"</t>
  </si>
  <si>
    <t>бетон</t>
  </si>
  <si>
    <t>ФОП Дергалюк Н.І.</t>
  </si>
  <si>
    <t>ФОП Копитько А.О.</t>
  </si>
  <si>
    <t>ГО Ініціатива Е</t>
  </si>
  <si>
    <t>ТОВ "Зайдекс АО"</t>
  </si>
  <si>
    <t>ГО" Київ Дефендерс"</t>
  </si>
  <si>
    <t>БО"Благодійний фонд молодіжної ініціативи "Надія"</t>
  </si>
  <si>
    <t>БФ"Нова Юкрейн"</t>
  </si>
  <si>
    <t>РО"Релігійне управління монастирів східнного обряду"</t>
  </si>
  <si>
    <t>ФОП"Бобильова"</t>
  </si>
  <si>
    <t>Головний  бухгалтер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</si>
  <si>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Комунальне некомерційне підприємство "Київська міська клінічна лікарня№ 9"за ІІІ квартал 2023 року </t>
  </si>
  <si>
    <t>ГО "Ініціатива Е"</t>
  </si>
  <si>
    <t>ФОП Скриль В.А.</t>
  </si>
  <si>
    <t>БФ "Фундація Антиснід-Україна</t>
  </si>
  <si>
    <t>матеріали</t>
  </si>
  <si>
    <t>БО "Благодійний фонд молодіжної ініціативи "Надія"</t>
  </si>
  <si>
    <t>медичні вироби</t>
  </si>
  <si>
    <t>(ВООЗ) Європейське регіональне бюро</t>
  </si>
  <si>
    <t>БО "100 відсотків життя.Київський регіон</t>
  </si>
  <si>
    <t>В.одиректора</t>
  </si>
  <si>
    <t>С.Л.Нечипорчук</t>
  </si>
  <si>
    <t>Н.М. Боклан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</si>
  <si>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"Київська міська клінічна лікарня №12"  за ІІІ квартал 2023 року </t>
  </si>
  <si>
    <t>БО "БФ "Тактичні Справи"</t>
  </si>
  <si>
    <t>Вироби медпризначення (Монітор пацієнта)</t>
  </si>
  <si>
    <t>ФО Гузь М.М.</t>
  </si>
  <si>
    <t>Госптовари (Кондиціонер)</t>
  </si>
  <si>
    <t>"100 відсотків життя.Київський регіон"</t>
  </si>
  <si>
    <t>Госптовари (Ширма Ш-3-К))</t>
  </si>
  <si>
    <t>Вироби медпризначення (візки інвалідні)</t>
  </si>
  <si>
    <t>Апарат для лікування ран</t>
  </si>
  <si>
    <t>Вироби медпризначення (матраці протипроліжні)</t>
  </si>
  <si>
    <t>Госптовари (Подушки)</t>
  </si>
  <si>
    <t>Вироби медпризначення (Дриль-пилка ортопедична)</t>
  </si>
  <si>
    <t>МБФ "Альянс громадського здоров'я</t>
  </si>
  <si>
    <t>Вироби медпризначення (ларингоскоп)</t>
  </si>
  <si>
    <t>Благодійний фонд"Коло"</t>
  </si>
  <si>
    <t>медикаменти (витратні матеріали)</t>
  </si>
  <si>
    <t>ТОВ"Медфікс"</t>
  </si>
  <si>
    <t>ДП"Медичні закупівлі України"</t>
  </si>
  <si>
    <t>медикаменти (ендопротези)</t>
  </si>
  <si>
    <t>ДП"Укрмедпостач"</t>
  </si>
  <si>
    <t>Департамент охорони здоров'я ВО КМДА КМР</t>
  </si>
  <si>
    <t xml:space="preserve">База спеціального 
медичного постачання м.Києва </t>
  </si>
  <si>
    <t xml:space="preserve">медикаменти, вироби медичного призначення </t>
  </si>
  <si>
    <t>КНП КМЦК</t>
  </si>
  <si>
    <t>компоненти крові</t>
  </si>
  <si>
    <t>благодійна доаомога</t>
  </si>
  <si>
    <t>КНП КМКЛ №5</t>
  </si>
  <si>
    <t>КНП КМКЛ №10</t>
  </si>
  <si>
    <t>ДУ "КМЦКПХ МОЗ"</t>
  </si>
  <si>
    <t>вакцина проти сказу</t>
  </si>
  <si>
    <t>Фізична особа 
Петрівська С.С.</t>
  </si>
  <si>
    <t>крупа перлова</t>
  </si>
  <si>
    <t>горох</t>
  </si>
  <si>
    <t>макарони</t>
  </si>
  <si>
    <t>пшоно</t>
  </si>
  <si>
    <t>Фізична особа 
Хомініч О.І.</t>
  </si>
  <si>
    <t>буряк</t>
  </si>
  <si>
    <t>чай</t>
  </si>
  <si>
    <t>Фізична особа 
Зірка Т.І.</t>
  </si>
  <si>
    <t>картопля</t>
  </si>
  <si>
    <t>Фізична особа 
Макаренко М.І.</t>
  </si>
  <si>
    <t>Фізична особа 
Ткачук О.П.</t>
  </si>
  <si>
    <t>крупа пшенична</t>
  </si>
  <si>
    <t>Фізична особа 
Петренко І.М.</t>
  </si>
  <si>
    <t>риба хек</t>
  </si>
  <si>
    <t>Фізична особа 
Зінченко Я.М.</t>
  </si>
  <si>
    <t>масло вершкове</t>
  </si>
  <si>
    <t>Фізична особа 
Семененко  Т.О.</t>
  </si>
  <si>
    <t>яблука</t>
  </si>
  <si>
    <t>морква</t>
  </si>
  <si>
    <t>баклажани</t>
  </si>
  <si>
    <t>Фізична особа 
Котенко  І.В.</t>
  </si>
  <si>
    <t>кабачки</t>
  </si>
  <si>
    <t>Фізична особа 
СавонТ.Г.</t>
  </si>
  <si>
    <t>Фізична особа 
Копилова  Л.Б.</t>
  </si>
  <si>
    <t>Фізична особа 
Любомир  О.В.</t>
  </si>
  <si>
    <t>Фізична особа 
Зайченко.В.Д.</t>
  </si>
  <si>
    <t>цибуля</t>
  </si>
  <si>
    <t>Фізична особа 
Дорошенко.М.Д.</t>
  </si>
  <si>
    <t>капуста консервована</t>
  </si>
  <si>
    <t>мука пшенична</t>
  </si>
  <si>
    <t>рис</t>
  </si>
  <si>
    <t>сухофрукти</t>
  </si>
  <si>
    <t>крупа кукурузна</t>
  </si>
  <si>
    <t>крупа ячна</t>
  </si>
  <si>
    <t>Vacапарат</t>
  </si>
  <si>
    <t>Інструменти ел.хірургічні</t>
  </si>
  <si>
    <t xml:space="preserve">База спеціального медичного постачання м.Києва </t>
  </si>
  <si>
    <t>Апарат штучної вентиляції легень</t>
  </si>
  <si>
    <t>ТОВ "Дельта Медікал"</t>
  </si>
  <si>
    <t>Коагулятор</t>
  </si>
  <si>
    <t>знешкодження небезпечних відходів</t>
  </si>
  <si>
    <t>Таїсія ЛОБОДА</t>
  </si>
  <si>
    <t>Ольга ГОЛОВКОВА</t>
  </si>
  <si>
    <t xml:space="preserve">ІНФОРМАЦІЯ   про надходження і використання благодійних пожертв від фізичних та юридичних осіб   КНП "Київська міська клінічна лікарня №18" за ІІІ квартал 2023 року </t>
  </si>
  <si>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12"/>
        <color indexed="8"/>
        <rFont val="Calibri"/>
        <family val="2"/>
      </rPr>
      <t>′</t>
    </r>
    <r>
      <rPr>
        <sz val="12"/>
        <color indexed="8"/>
        <rFont val="Times New Roman"/>
        <family val="1"/>
      </rPr>
      <t>я</t>
    </r>
  </si>
  <si>
    <r>
      <rPr>
        <sz val="12"/>
        <color indexed="8"/>
        <rFont val="Times New Roman"/>
        <family val="1"/>
      </rPr>
      <t xml:space="preserve">Залишок невикористаних грошових коштів, товарів та послуг на кінець звітного періоду,            </t>
    </r>
    <r>
      <rPr>
        <b/>
        <sz val="12"/>
        <color indexed="8"/>
        <rFont val="Times New Roman"/>
        <family val="1"/>
      </rPr>
      <t>тис. грн</t>
    </r>
  </si>
  <si>
    <r>
      <rPr>
        <sz val="12"/>
        <color indexed="8"/>
        <rFont val="Times New Roman"/>
        <family val="1"/>
      </rPr>
      <t>В грошовій форм,</t>
    </r>
    <r>
      <rPr>
        <b/>
        <sz val="12"/>
        <color indexed="8"/>
        <rFont val="Times New Roman"/>
        <family val="1"/>
      </rPr>
      <t xml:space="preserve"> тис. грн</t>
    </r>
  </si>
  <si>
    <r>
      <rPr>
        <sz val="12"/>
        <color indexed="8"/>
        <rFont val="Times New Roman"/>
        <family val="1"/>
      </rPr>
      <t xml:space="preserve">В  натуральній формі (товари і послуги),   </t>
    </r>
    <r>
      <rPr>
        <b/>
        <sz val="12"/>
        <color indexed="8"/>
        <rFont val="Times New Roman"/>
        <family val="1"/>
      </rPr>
      <t xml:space="preserve"> тис. грн</t>
    </r>
  </si>
  <si>
    <r>
      <rPr>
        <sz val="12"/>
        <color indexed="8"/>
        <rFont val="Times New Roman"/>
        <family val="1"/>
      </rPr>
      <t xml:space="preserve">Сума,        </t>
    </r>
    <r>
      <rPr>
        <b/>
        <sz val="12"/>
        <color indexed="8"/>
        <rFont val="Times New Roman"/>
        <family val="1"/>
      </rPr>
      <t xml:space="preserve">  тис. грн</t>
    </r>
  </si>
  <si>
    <t>Апарат штучної вентил. Легень</t>
  </si>
  <si>
    <t>БО «Всеукраїнський благодійний фонд «Ми з Україною»»</t>
  </si>
  <si>
    <t>Халати медичні,хірургічні</t>
  </si>
  <si>
    <t>БО "МБФ Софіївський"</t>
  </si>
  <si>
    <t>Візки інвалідні</t>
  </si>
  <si>
    <t>Ліжка медичні, матраци, тумби, простирадла, пелюшки, халати мед.,костюми медичні</t>
  </si>
  <si>
    <t>БО "МБФ "Мальви"</t>
  </si>
  <si>
    <t>Санітарно-гігієнічні вироби</t>
  </si>
  <si>
    <t>Диван коридорний,столи</t>
  </si>
  <si>
    <t>Ширма</t>
  </si>
  <si>
    <t>Постільна білизна б/в, рушники б/в.</t>
  </si>
  <si>
    <t>БО "Благодійний фонд молодіжної ініціативи"</t>
  </si>
  <si>
    <t>Матраци иедичні,візок інвалідний</t>
  </si>
  <si>
    <t>Кондиціонер</t>
  </si>
  <si>
    <t>Дивани</t>
  </si>
  <si>
    <t>Інгалятор ультразвуковой</t>
  </si>
  <si>
    <t>Реєстратор добового моніторування ЕКГ (Холтер)</t>
  </si>
  <si>
    <t>Медикаменти та перев'язувальні матеріали</t>
  </si>
  <si>
    <t>Всесвітня організація охорони здоровя (ВООЗ)Європейське регіональне бюро</t>
  </si>
  <si>
    <t>Благодійна організація "Міжнародний благодійний фонд "Мальви"</t>
  </si>
  <si>
    <t>Благодійна організація"Благодійний фонд молодіжної ініціативи"Надія"</t>
  </si>
  <si>
    <t>Благодійна організайція "100 відсотків життя. Київський регіон"</t>
  </si>
  <si>
    <t>Київська міська організація Товариства Червоного Хреста України</t>
  </si>
  <si>
    <t xml:space="preserve">господарські товари </t>
  </si>
  <si>
    <t>Громадська організація "ТЕНЕТА"</t>
  </si>
  <si>
    <t>будівельні товари</t>
  </si>
  <si>
    <t xml:space="preserve">ТОВ «СІЛЬВЕР ГРУПП СТАР» </t>
  </si>
  <si>
    <t>Предмети, матеріали,обладнання та інвентар</t>
  </si>
  <si>
    <t>Оплата послуг (крім комунальних)</t>
  </si>
  <si>
    <t>Придбання обладнання і предметів дострокового користування</t>
  </si>
  <si>
    <t>О.С.Авраменко</t>
  </si>
  <si>
    <t>Ю.П.Жук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</si>
  <si>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КНП "Київська міська клінічна лікарня № 11" за ІІІ-квартал 2023року </t>
  </si>
  <si>
    <r>
      <rPr>
        <sz val="8"/>
        <color indexed="8"/>
        <rFont val="Times New Roman"/>
        <family val="1"/>
      </rPr>
      <t>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</si>
  <si>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Від населення</t>
  </si>
  <si>
    <t xml:space="preserve"> БО "100 відсотків життя. Київський регіон"</t>
  </si>
  <si>
    <t>Громадська організація "Патріотичні підприємці України"</t>
  </si>
  <si>
    <t>ПАТ "Фармацевтична фірма "ДАРНИЦЯ"</t>
  </si>
  <si>
    <t>лікарські засоби (кардіо 150мг)</t>
  </si>
  <si>
    <t>КНП "Київська міська клінічна лікарня №6" ВОКМР(КМДА)</t>
  </si>
  <si>
    <t>лікарські засоби (інтаміст 100мг/мл)</t>
  </si>
  <si>
    <t>БО "БФ"НГО"Україна в Броні"</t>
  </si>
  <si>
    <t>кисневва трубка, сумка EMS, катетери</t>
  </si>
  <si>
    <t>Благодійна організація "Всеукраїнський рух "Взаімодія"</t>
  </si>
  <si>
    <t>окуляри медичні в осортименті</t>
  </si>
  <si>
    <t>двері та дверні рами, ходунки для підтримання інвалідів, ганчірки одноразові</t>
  </si>
  <si>
    <t>ТОВ "БЛУС ФАРМА"</t>
  </si>
  <si>
    <t>лікарські засоби (сертофен 50мг/2мл)</t>
  </si>
  <si>
    <t>Благодійна організація "Благодійний Фонд" ІЗРАЇЛЬСЬКА МЕДИЧНА МІСІЯ"</t>
  </si>
  <si>
    <t>пов'язка,медичні прокладки,бинт стерильний,антимікробний гель</t>
  </si>
  <si>
    <t>ліжко багатофункціональне</t>
  </si>
  <si>
    <t>ліжка багатофункціональне</t>
  </si>
  <si>
    <t>Ірина КАЛМИКОВА</t>
  </si>
  <si>
    <t>Вікторія КОЛЕСНИК</t>
  </si>
  <si>
    <r>
      <t xml:space="preserve">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</si>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</sst>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dd\ mmm"/>
    <numFmt numFmtId="165" formatCode="#,##0.0"/>
    <numFmt numFmtId="166" formatCode="0.0"/>
    <numFmt numFmtId="167" formatCode="#,##0.0000"/>
    <numFmt numFmtId="168" formatCode="#,##0.000"/>
    <numFmt numFmtId="169" formatCode="0.0000"/>
    <numFmt numFmtId="170" formatCode="#,##0.0\ _₽"/>
  </numFmts>
  <fonts count="74">
    <font>
      <sz val="10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sz val="12"/>
      <color indexed="8"/>
      <name val="Arial Cyr"/>
      <family val="0"/>
    </font>
    <font>
      <b/>
      <u val="single"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8"/>
      <name val="Arial Cyr"/>
      <family val="0"/>
    </font>
    <font>
      <b/>
      <sz val="11.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i/>
      <sz val="16"/>
      <color indexed="8"/>
      <name val="Times New Roman"/>
      <family val="1"/>
    </font>
    <font>
      <sz val="16"/>
      <color indexed="8"/>
      <name val="Calibri"/>
      <family val="2"/>
    </font>
    <font>
      <sz val="16"/>
      <name val="Times New Roman"/>
      <family val="1"/>
    </font>
    <font>
      <i/>
      <sz val="12"/>
      <name val="Times New Roman"/>
      <family val="1"/>
    </font>
    <font>
      <i/>
      <sz val="16"/>
      <name val="Times New Roman"/>
      <family val="1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3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2" fontId="7" fillId="33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4" fontId="6" fillId="3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7" fillId="35" borderId="10" xfId="0" applyFont="1" applyFill="1" applyBorder="1" applyAlignment="1">
      <alignment/>
    </xf>
    <xf numFmtId="4" fontId="10" fillId="35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wrapText="1"/>
    </xf>
    <xf numFmtId="2" fontId="7" fillId="35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4" fontId="7" fillId="35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11" xfId="53" applyFont="1" applyBorder="1" applyAlignment="1">
      <alignment horizontal="center"/>
      <protection/>
    </xf>
    <xf numFmtId="4" fontId="12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12" fillId="0" borderId="12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center"/>
    </xf>
    <xf numFmtId="2" fontId="17" fillId="33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4" fontId="20" fillId="35" borderId="10" xfId="0" applyNumberFormat="1" applyFont="1" applyFill="1" applyBorder="1" applyAlignment="1">
      <alignment horizontal="center"/>
    </xf>
    <xf numFmtId="4" fontId="21" fillId="35" borderId="10" xfId="0" applyNumberFormat="1" applyFont="1" applyFill="1" applyBorder="1" applyAlignment="1">
      <alignment horizontal="center"/>
    </xf>
    <xf numFmtId="4" fontId="22" fillId="35" borderId="1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wrapText="1" indent="2"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165" fontId="10" fillId="35" borderId="10" xfId="0" applyNumberFormat="1" applyFont="1" applyFill="1" applyBorder="1" applyAlignment="1">
      <alignment horizontal="center"/>
    </xf>
    <xf numFmtId="166" fontId="7" fillId="35" borderId="10" xfId="0" applyNumberFormat="1" applyFont="1" applyFill="1" applyBorder="1" applyAlignment="1">
      <alignment horizontal="center"/>
    </xf>
    <xf numFmtId="165" fontId="7" fillId="35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right" vertical="center"/>
    </xf>
    <xf numFmtId="167" fontId="6" fillId="0" borderId="10" xfId="0" applyNumberFormat="1" applyFont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168" fontId="6" fillId="0" borderId="10" xfId="0" applyNumberFormat="1" applyFont="1" applyBorder="1" applyAlignment="1">
      <alignment wrapText="1"/>
    </xf>
    <xf numFmtId="168" fontId="7" fillId="33" borderId="10" xfId="0" applyNumberFormat="1" applyFont="1" applyFill="1" applyBorder="1" applyAlignment="1">
      <alignment horizontal="center"/>
    </xf>
    <xf numFmtId="168" fontId="6" fillId="0" borderId="10" xfId="0" applyNumberFormat="1" applyFont="1" applyBorder="1" applyAlignment="1">
      <alignment/>
    </xf>
    <xf numFmtId="167" fontId="7" fillId="0" borderId="10" xfId="0" applyNumberFormat="1" applyFont="1" applyBorder="1" applyAlignment="1">
      <alignment horizontal="center"/>
    </xf>
    <xf numFmtId="167" fontId="10" fillId="35" borderId="10" xfId="0" applyNumberFormat="1" applyFont="1" applyFill="1" applyBorder="1" applyAlignment="1">
      <alignment horizontal="center"/>
    </xf>
    <xf numFmtId="168" fontId="0" fillId="0" borderId="0" xfId="0" applyNumberFormat="1" applyAlignment="1">
      <alignment/>
    </xf>
    <xf numFmtId="0" fontId="26" fillId="0" borderId="0" xfId="42" applyNumberFormat="1" applyFont="1" applyFill="1" applyBorder="1" applyAlignment="1" applyProtection="1">
      <alignment/>
      <protection/>
    </xf>
    <xf numFmtId="4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4" fontId="19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11" xfId="53" applyFont="1" applyBorder="1" applyAlignment="1">
      <alignment horizontal="center"/>
      <protection/>
    </xf>
    <xf numFmtId="0" fontId="9" fillId="0" borderId="0" xfId="0" applyFont="1" applyBorder="1" applyAlignment="1">
      <alignment/>
    </xf>
    <xf numFmtId="0" fontId="31" fillId="0" borderId="0" xfId="53" applyFont="1" applyAlignment="1">
      <alignment horizontal="center" vertical="top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6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4" xfId="0" applyFont="1" applyBorder="1" applyAlignment="1">
      <alignment/>
    </xf>
    <xf numFmtId="4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36" borderId="10" xfId="0" applyFont="1" applyFill="1" applyBorder="1" applyAlignment="1">
      <alignment horizontal="left" wrapText="1"/>
    </xf>
    <xf numFmtId="0" fontId="4" fillId="36" borderId="10" xfId="0" applyFont="1" applyFill="1" applyBorder="1" applyAlignment="1">
      <alignment horizontal="left" wrapText="1"/>
    </xf>
    <xf numFmtId="0" fontId="4" fillId="36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wrapText="1"/>
    </xf>
    <xf numFmtId="0" fontId="32" fillId="0" borderId="15" xfId="0" applyFont="1" applyBorder="1" applyAlignment="1">
      <alignment horizontal="right"/>
    </xf>
    <xf numFmtId="0" fontId="32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4" fontId="33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0" fontId="5" fillId="35" borderId="10" xfId="0" applyFont="1" applyFill="1" applyBorder="1" applyAlignment="1">
      <alignment/>
    </xf>
    <xf numFmtId="4" fontId="34" fillId="35" borderId="10" xfId="0" applyNumberFormat="1" applyFont="1" applyFill="1" applyBorder="1" applyAlignment="1">
      <alignment horizontal="center"/>
    </xf>
    <xf numFmtId="0" fontId="33" fillId="35" borderId="10" xfId="0" applyFont="1" applyFill="1" applyBorder="1" applyAlignment="1">
      <alignment wrapText="1"/>
    </xf>
    <xf numFmtId="2" fontId="5" fillId="35" borderId="10" xfId="0" applyNumberFormat="1" applyFont="1" applyFill="1" applyBorder="1" applyAlignment="1">
      <alignment horizontal="center"/>
    </xf>
    <xf numFmtId="0" fontId="33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53" applyFont="1" applyAlignment="1">
      <alignment horizontal="center" vertical="top"/>
      <protection/>
    </xf>
    <xf numFmtId="0" fontId="37" fillId="0" borderId="0" xfId="53" applyFont="1" applyBorder="1" applyAlignment="1">
      <alignment horizontal="center" vertical="top"/>
      <protection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5" fillId="35" borderId="0" xfId="0" applyFont="1" applyFill="1" applyBorder="1" applyAlignment="1">
      <alignment/>
    </xf>
    <xf numFmtId="4" fontId="34" fillId="35" borderId="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33" fillId="35" borderId="0" xfId="0" applyFont="1" applyFill="1" applyBorder="1" applyAlignment="1">
      <alignment wrapText="1"/>
    </xf>
    <xf numFmtId="2" fontId="5" fillId="35" borderId="0" xfId="0" applyNumberFormat="1" applyFont="1" applyFill="1" applyBorder="1" applyAlignment="1">
      <alignment horizontal="center"/>
    </xf>
    <xf numFmtId="0" fontId="33" fillId="35" borderId="0" xfId="0" applyFont="1" applyFill="1" applyBorder="1" applyAlignment="1">
      <alignment/>
    </xf>
    <xf numFmtId="4" fontId="5" fillId="35" borderId="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vertical="top" wrapText="1"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vertical="top" wrapText="1"/>
    </xf>
    <xf numFmtId="0" fontId="9" fillId="0" borderId="14" xfId="0" applyFont="1" applyFill="1" applyBorder="1" applyAlignment="1">
      <alignment/>
    </xf>
    <xf numFmtId="4" fontId="9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wrapText="1"/>
    </xf>
    <xf numFmtId="0" fontId="9" fillId="0" borderId="14" xfId="0" applyFont="1" applyBorder="1" applyAlignment="1">
      <alignment wrapText="1"/>
    </xf>
    <xf numFmtId="4" fontId="9" fillId="0" borderId="14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vertical="top" wrapText="1"/>
    </xf>
    <xf numFmtId="4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8" fillId="0" borderId="0" xfId="0" applyFont="1" applyAlignment="1">
      <alignment wrapText="1"/>
    </xf>
    <xf numFmtId="170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170" fontId="6" fillId="0" borderId="10" xfId="0" applyNumberFormat="1" applyFont="1" applyBorder="1" applyAlignment="1">
      <alignment horizontal="center" vertical="center" wrapText="1"/>
    </xf>
    <xf numFmtId="170" fontId="6" fillId="0" borderId="10" xfId="0" applyNumberFormat="1" applyFont="1" applyBorder="1" applyAlignment="1">
      <alignment horizontal="center"/>
    </xf>
    <xf numFmtId="4" fontId="6" fillId="36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170" fontId="9" fillId="0" borderId="10" xfId="0" applyNumberFormat="1" applyFont="1" applyBorder="1" applyAlignment="1">
      <alignment horizontal="center"/>
    </xf>
    <xf numFmtId="0" fontId="7" fillId="35" borderId="10" xfId="0" applyFont="1" applyFill="1" applyBorder="1" applyAlignment="1">
      <alignment wrapText="1"/>
    </xf>
    <xf numFmtId="170" fontId="10" fillId="35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6" borderId="0" xfId="0" applyFont="1" applyFill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0" fillId="0" borderId="0" xfId="53" applyFont="1" applyAlignment="1">
      <alignment horizontal="center" vertical="top"/>
      <protection/>
    </xf>
    <xf numFmtId="0" fontId="30" fillId="0" borderId="0" xfId="53" applyFont="1" applyBorder="1" applyAlignment="1">
      <alignment horizontal="center" vertical="top"/>
      <protection/>
    </xf>
    <xf numFmtId="0" fontId="9" fillId="0" borderId="0" xfId="0" applyFont="1" applyAlignment="1">
      <alignment wrapText="1"/>
    </xf>
    <xf numFmtId="0" fontId="6" fillId="0" borderId="10" xfId="0" applyFont="1" applyBorder="1" applyAlignment="1">
      <alignment horizontal="left" vertical="center"/>
    </xf>
    <xf numFmtId="168" fontId="6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13" fillId="0" borderId="11" xfId="53" applyFont="1" applyBorder="1" applyAlignment="1">
      <alignment horizontal="center"/>
      <protection/>
    </xf>
    <xf numFmtId="0" fontId="14" fillId="0" borderId="0" xfId="53" applyFont="1" applyBorder="1" applyAlignment="1">
      <alignment horizontal="center" vertical="top"/>
      <protection/>
    </xf>
    <xf numFmtId="0" fontId="17" fillId="0" borderId="0" xfId="0" applyFont="1" applyBorder="1" applyAlignment="1">
      <alignment horizontal="center" vertical="center" wrapText="1"/>
    </xf>
    <xf numFmtId="0" fontId="29" fillId="0" borderId="11" xfId="53" applyFont="1" applyBorder="1" applyAlignment="1">
      <alignment horizontal="center"/>
      <protection/>
    </xf>
    <xf numFmtId="0" fontId="30" fillId="0" borderId="15" xfId="53" applyFont="1" applyBorder="1" applyAlignment="1">
      <alignment horizontal="center" vertical="top"/>
      <protection/>
    </xf>
    <xf numFmtId="0" fontId="1" fillId="0" borderId="11" xfId="0" applyFont="1" applyBorder="1" applyAlignment="1">
      <alignment horizontal="center" vertical="top"/>
    </xf>
    <xf numFmtId="0" fontId="12" fillId="0" borderId="11" xfId="53" applyFont="1" applyBorder="1" applyAlignment="1">
      <alignment horizontal="center" vertical="center"/>
      <protection/>
    </xf>
    <xf numFmtId="0" fontId="14" fillId="0" borderId="15" xfId="53" applyFont="1" applyBorder="1" applyAlignment="1">
      <alignment horizontal="center" vertical="top"/>
      <protection/>
    </xf>
    <xf numFmtId="0" fontId="12" fillId="0" borderId="11" xfId="53" applyFont="1" applyBorder="1" applyAlignment="1">
      <alignment horizontal="center"/>
      <protection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 vertical="top"/>
    </xf>
    <xf numFmtId="0" fontId="36" fillId="0" borderId="0" xfId="53" applyFont="1" applyBorder="1" applyAlignment="1">
      <alignment horizontal="center"/>
      <protection/>
    </xf>
    <xf numFmtId="0" fontId="1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13" fillId="0" borderId="11" xfId="53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12" xfId="0" applyFont="1" applyBorder="1" applyAlignment="1">
      <alignment wrapText="1"/>
    </xf>
    <xf numFmtId="0" fontId="19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використання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np_kmiacms@ukr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90" zoomScaleNormal="90" zoomScalePageLayoutView="0" workbookViewId="0" topLeftCell="A1">
      <selection activeCell="A1" sqref="A1"/>
    </sheetView>
  </sheetViews>
  <sheetFormatPr defaultColWidth="11.57421875" defaultRowHeight="12.75"/>
  <cols>
    <col min="1" max="1" width="7.28125" style="0" customWidth="1"/>
    <col min="2" max="2" width="26.140625" style="0" customWidth="1"/>
    <col min="3" max="3" width="16.28125" style="0" customWidth="1"/>
    <col min="4" max="4" width="15.57421875" style="0" customWidth="1"/>
    <col min="5" max="5" width="21.140625" style="0" customWidth="1"/>
    <col min="6" max="6" width="15.8515625" style="0" customWidth="1"/>
    <col min="7" max="7" width="19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183" t="s">
        <v>0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s="210" customFormat="1" ht="21.75" customHeight="1">
      <c r="A2" s="218" t="s">
        <v>675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58.2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15.75">
      <c r="A5" s="4">
        <v>1</v>
      </c>
      <c r="B5" s="5" t="s">
        <v>14</v>
      </c>
      <c r="C5" s="6"/>
      <c r="D5" s="6">
        <v>1016</v>
      </c>
      <c r="E5" s="7" t="s">
        <v>15</v>
      </c>
      <c r="F5" s="8">
        <v>1016</v>
      </c>
      <c r="G5" s="5"/>
      <c r="H5" s="6"/>
      <c r="I5" s="7" t="s">
        <v>15</v>
      </c>
      <c r="J5" s="6">
        <v>1016</v>
      </c>
      <c r="K5" s="9"/>
    </row>
    <row r="6" spans="1:11" ht="15.75">
      <c r="A6" s="4">
        <v>2</v>
      </c>
      <c r="B6" s="5" t="s">
        <v>16</v>
      </c>
      <c r="C6" s="6"/>
      <c r="D6" s="6">
        <v>7</v>
      </c>
      <c r="E6" s="7" t="s">
        <v>15</v>
      </c>
      <c r="F6" s="8">
        <v>7</v>
      </c>
      <c r="G6" s="5"/>
      <c r="H6" s="6"/>
      <c r="I6" s="7" t="s">
        <v>15</v>
      </c>
      <c r="J6" s="6">
        <v>7</v>
      </c>
      <c r="K6" s="9"/>
    </row>
    <row r="7" spans="1:11" ht="15.75">
      <c r="A7" s="4">
        <v>3</v>
      </c>
      <c r="B7" s="5" t="s">
        <v>17</v>
      </c>
      <c r="C7" s="6"/>
      <c r="D7" s="6">
        <v>39.7</v>
      </c>
      <c r="E7" s="7" t="s">
        <v>15</v>
      </c>
      <c r="F7" s="8">
        <v>39.7</v>
      </c>
      <c r="G7" s="5"/>
      <c r="H7" s="6"/>
      <c r="I7" s="7" t="s">
        <v>15</v>
      </c>
      <c r="J7" s="6">
        <v>39.7</v>
      </c>
      <c r="K7" s="9"/>
    </row>
    <row r="8" spans="1:11" ht="31.5">
      <c r="A8" s="4">
        <v>19</v>
      </c>
      <c r="B8" s="5" t="s">
        <v>17</v>
      </c>
      <c r="C8" s="6"/>
      <c r="D8" s="6">
        <v>1.9</v>
      </c>
      <c r="E8" s="7" t="s">
        <v>18</v>
      </c>
      <c r="F8" s="8">
        <v>1.9</v>
      </c>
      <c r="G8" s="5"/>
      <c r="H8" s="6"/>
      <c r="I8" s="7" t="s">
        <v>18</v>
      </c>
      <c r="J8" s="6">
        <v>1.9</v>
      </c>
      <c r="K8" s="9"/>
    </row>
    <row r="9" spans="1:11" ht="31.5">
      <c r="A9" s="4">
        <v>20</v>
      </c>
      <c r="B9" s="5" t="s">
        <v>19</v>
      </c>
      <c r="C9" s="6"/>
      <c r="D9" s="6">
        <v>1.1</v>
      </c>
      <c r="E9" s="7" t="s">
        <v>18</v>
      </c>
      <c r="F9" s="8">
        <v>1.1</v>
      </c>
      <c r="G9" s="5"/>
      <c r="H9" s="6"/>
      <c r="I9" s="7" t="s">
        <v>18</v>
      </c>
      <c r="J9" s="6">
        <v>1.1</v>
      </c>
      <c r="K9" s="9"/>
    </row>
    <row r="10" spans="1:11" ht="31.5">
      <c r="A10" s="4">
        <v>21</v>
      </c>
      <c r="B10" s="5" t="s">
        <v>20</v>
      </c>
      <c r="C10" s="6"/>
      <c r="D10" s="6">
        <v>1.6</v>
      </c>
      <c r="E10" s="7" t="s">
        <v>18</v>
      </c>
      <c r="F10" s="8">
        <v>1.6</v>
      </c>
      <c r="G10" s="5"/>
      <c r="H10" s="6"/>
      <c r="I10" s="7" t="s">
        <v>18</v>
      </c>
      <c r="J10" s="6">
        <v>1.6</v>
      </c>
      <c r="K10" s="9"/>
    </row>
    <row r="11" spans="1:11" ht="31.5">
      <c r="A11" s="4">
        <v>22</v>
      </c>
      <c r="B11" s="5" t="s">
        <v>21</v>
      </c>
      <c r="C11" s="6"/>
      <c r="D11" s="6">
        <v>0.7</v>
      </c>
      <c r="E11" s="7" t="s">
        <v>18</v>
      </c>
      <c r="F11" s="8">
        <v>0.7</v>
      </c>
      <c r="G11" s="5"/>
      <c r="H11" s="6"/>
      <c r="I11" s="7" t="s">
        <v>18</v>
      </c>
      <c r="J11" s="6">
        <v>0.7</v>
      </c>
      <c r="K11" s="9"/>
    </row>
    <row r="12" spans="1:11" ht="31.5">
      <c r="A12" s="4">
        <v>23</v>
      </c>
      <c r="B12" s="5" t="s">
        <v>22</v>
      </c>
      <c r="C12" s="6"/>
      <c r="D12" s="6">
        <v>1.2</v>
      </c>
      <c r="E12" s="7" t="s">
        <v>18</v>
      </c>
      <c r="F12" s="8">
        <v>1.2</v>
      </c>
      <c r="G12" s="5"/>
      <c r="H12" s="6"/>
      <c r="I12" s="7" t="s">
        <v>18</v>
      </c>
      <c r="J12" s="6">
        <v>1.2</v>
      </c>
      <c r="K12" s="9"/>
    </row>
    <row r="13" spans="1:11" ht="31.5">
      <c r="A13" s="4">
        <v>24</v>
      </c>
      <c r="B13" s="5" t="s">
        <v>23</v>
      </c>
      <c r="C13" s="6"/>
      <c r="D13" s="6">
        <v>10</v>
      </c>
      <c r="E13" s="7" t="s">
        <v>18</v>
      </c>
      <c r="F13" s="8">
        <v>10</v>
      </c>
      <c r="G13" s="5"/>
      <c r="H13" s="6"/>
      <c r="I13" s="7" t="s">
        <v>18</v>
      </c>
      <c r="J13" s="6">
        <v>10</v>
      </c>
      <c r="K13" s="9"/>
    </row>
    <row r="14" spans="1:11" ht="31.5">
      <c r="A14" s="4">
        <v>25</v>
      </c>
      <c r="B14" s="5" t="s">
        <v>24</v>
      </c>
      <c r="C14" s="6"/>
      <c r="D14" s="6">
        <v>3.6</v>
      </c>
      <c r="E14" s="7" t="s">
        <v>18</v>
      </c>
      <c r="F14" s="8">
        <v>3.6</v>
      </c>
      <c r="G14" s="5"/>
      <c r="H14" s="6"/>
      <c r="I14" s="7" t="s">
        <v>18</v>
      </c>
      <c r="J14" s="6">
        <v>3.6</v>
      </c>
      <c r="K14" s="9"/>
    </row>
    <row r="15" spans="1:11" ht="31.5">
      <c r="A15" s="4"/>
      <c r="B15" s="5" t="s">
        <v>25</v>
      </c>
      <c r="C15" s="6"/>
      <c r="D15" s="6">
        <v>4</v>
      </c>
      <c r="E15" s="7" t="s">
        <v>18</v>
      </c>
      <c r="F15" s="8">
        <v>4</v>
      </c>
      <c r="G15" s="5"/>
      <c r="H15" s="6"/>
      <c r="I15" s="7" t="s">
        <v>18</v>
      </c>
      <c r="J15" s="6">
        <v>4</v>
      </c>
      <c r="K15" s="9"/>
    </row>
    <row r="16" spans="1:11" ht="31.5">
      <c r="A16" s="4">
        <v>26</v>
      </c>
      <c r="B16" s="5" t="s">
        <v>26</v>
      </c>
      <c r="C16" s="6"/>
      <c r="D16" s="6">
        <v>4</v>
      </c>
      <c r="E16" s="7" t="s">
        <v>18</v>
      </c>
      <c r="F16" s="8">
        <v>4</v>
      </c>
      <c r="G16" s="5"/>
      <c r="H16" s="6"/>
      <c r="I16" s="7" t="s">
        <v>18</v>
      </c>
      <c r="J16" s="6">
        <v>4</v>
      </c>
      <c r="K16" s="9"/>
    </row>
    <row r="17" spans="1:11" ht="15.75">
      <c r="A17" s="4">
        <v>27</v>
      </c>
      <c r="B17" s="5" t="s">
        <v>17</v>
      </c>
      <c r="C17" s="6"/>
      <c r="D17" s="6">
        <v>20</v>
      </c>
      <c r="E17" s="7" t="s">
        <v>27</v>
      </c>
      <c r="F17" s="8">
        <v>20</v>
      </c>
      <c r="G17" s="5"/>
      <c r="H17" s="6"/>
      <c r="I17" s="7" t="s">
        <v>27</v>
      </c>
      <c r="J17" s="6">
        <v>20</v>
      </c>
      <c r="K17" s="9"/>
    </row>
    <row r="18" spans="1:11" ht="15.75">
      <c r="A18" s="4">
        <v>33</v>
      </c>
      <c r="B18" s="5" t="s">
        <v>17</v>
      </c>
      <c r="C18" s="6"/>
      <c r="D18" s="6">
        <v>15.3</v>
      </c>
      <c r="E18" s="10" t="s">
        <v>28</v>
      </c>
      <c r="F18" s="11">
        <v>15.3</v>
      </c>
      <c r="G18" s="5"/>
      <c r="H18" s="6"/>
      <c r="I18" s="10" t="s">
        <v>28</v>
      </c>
      <c r="J18" s="6">
        <v>15.3</v>
      </c>
      <c r="K18" s="9"/>
    </row>
    <row r="19" spans="1:11" ht="15.75">
      <c r="A19" s="4">
        <v>34</v>
      </c>
      <c r="B19" s="5"/>
      <c r="C19" s="6"/>
      <c r="D19" s="6"/>
      <c r="E19" s="10"/>
      <c r="F19" s="11"/>
      <c r="G19" s="5"/>
      <c r="H19" s="6"/>
      <c r="I19" s="10"/>
      <c r="J19" s="6"/>
      <c r="K19" s="9"/>
    </row>
    <row r="20" spans="1:11" ht="15.75">
      <c r="A20" s="4">
        <v>35</v>
      </c>
      <c r="B20" s="5"/>
      <c r="C20" s="6"/>
      <c r="D20" s="6"/>
      <c r="E20" s="10"/>
      <c r="F20" s="11"/>
      <c r="G20" s="5"/>
      <c r="H20" s="6"/>
      <c r="I20" s="10"/>
      <c r="J20" s="6"/>
      <c r="K20" s="9"/>
    </row>
    <row r="21" spans="1:11" ht="15.75">
      <c r="A21" s="4">
        <v>36</v>
      </c>
      <c r="B21" s="10"/>
      <c r="C21" s="6"/>
      <c r="D21" s="6"/>
      <c r="E21" s="7"/>
      <c r="F21" s="8"/>
      <c r="G21" s="5"/>
      <c r="H21" s="6"/>
      <c r="I21" s="7"/>
      <c r="J21" s="6"/>
      <c r="K21" s="9"/>
    </row>
    <row r="22" spans="1:11" ht="15.75">
      <c r="A22" s="12">
        <v>37</v>
      </c>
      <c r="B22" s="5" t="s">
        <v>29</v>
      </c>
      <c r="C22" s="6">
        <v>5.2</v>
      </c>
      <c r="D22" s="6"/>
      <c r="E22" s="7"/>
      <c r="F22" s="8">
        <v>5.2</v>
      </c>
      <c r="G22" s="5"/>
      <c r="H22" s="6"/>
      <c r="I22" s="7"/>
      <c r="J22" s="6"/>
      <c r="K22" s="9">
        <v>84.3</v>
      </c>
    </row>
    <row r="23" spans="1:11" ht="15.75">
      <c r="A23" s="4"/>
      <c r="B23" s="5"/>
      <c r="C23" s="6"/>
      <c r="D23" s="6"/>
      <c r="E23" s="7"/>
      <c r="F23" s="8"/>
      <c r="G23" s="5"/>
      <c r="H23" s="6"/>
      <c r="I23" s="7"/>
      <c r="J23" s="6"/>
      <c r="K23" s="9"/>
    </row>
    <row r="24" spans="1:11" ht="15.75">
      <c r="A24" s="13"/>
      <c r="B24" s="14" t="s">
        <v>30</v>
      </c>
      <c r="C24" s="15">
        <f>SUM(C5:C23)</f>
        <v>5.2</v>
      </c>
      <c r="D24" s="15">
        <f>SUM(D5:D23)</f>
        <v>1126.1</v>
      </c>
      <c r="E24" s="16"/>
      <c r="F24" s="17">
        <f>SUM(C24,D24)</f>
        <v>1131.3</v>
      </c>
      <c r="G24" s="18"/>
      <c r="H24" s="15">
        <f>SUM(H5:H23)</f>
        <v>0</v>
      </c>
      <c r="I24" s="16"/>
      <c r="J24" s="15">
        <f>SUM(J5:J23)</f>
        <v>1126.1</v>
      </c>
      <c r="K24" s="19">
        <v>79.1</v>
      </c>
    </row>
    <row r="27" spans="2:8" ht="15.75">
      <c r="B27" s="20" t="s">
        <v>31</v>
      </c>
      <c r="F27" s="21"/>
      <c r="G27" s="188" t="s">
        <v>32</v>
      </c>
      <c r="H27" s="188"/>
    </row>
    <row r="28" spans="2:8" ht="15">
      <c r="B28" s="20"/>
      <c r="F28" s="189" t="s">
        <v>33</v>
      </c>
      <c r="G28" s="189"/>
      <c r="H28" s="189"/>
    </row>
    <row r="29" spans="2:8" ht="15.75">
      <c r="B29" s="20" t="s">
        <v>34</v>
      </c>
      <c r="F29" s="21"/>
      <c r="G29" s="188" t="s">
        <v>35</v>
      </c>
      <c r="H29" s="188"/>
    </row>
    <row r="30" spans="6:8" ht="12.75">
      <c r="F30" s="189" t="s">
        <v>33</v>
      </c>
      <c r="G30" s="189"/>
      <c r="H30" s="189"/>
    </row>
    <row r="33" ht="12.75">
      <c r="E33" t="s">
        <v>36</v>
      </c>
    </row>
  </sheetData>
  <sheetProtection selectLockedCells="1" selectUnlockedCells="1"/>
  <mergeCells count="12">
    <mergeCell ref="G27:H27"/>
    <mergeCell ref="F28:H28"/>
    <mergeCell ref="G29:H29"/>
    <mergeCell ref="F30:H30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78"/>
  <sheetViews>
    <sheetView zoomScale="90" zoomScaleNormal="90" zoomScalePageLayoutView="0" workbookViewId="0" topLeftCell="A1">
      <selection activeCell="E5" sqref="E5"/>
    </sheetView>
  </sheetViews>
  <sheetFormatPr defaultColWidth="11.57421875" defaultRowHeight="12.75"/>
  <cols>
    <col min="1" max="1" width="7.28125" style="0" customWidth="1"/>
    <col min="2" max="2" width="35.28125" style="0" customWidth="1"/>
    <col min="3" max="3" width="12.140625" style="0" customWidth="1"/>
    <col min="4" max="4" width="11.28125" style="0" customWidth="1"/>
    <col min="5" max="5" width="34.57421875" style="0" customWidth="1"/>
    <col min="6" max="6" width="15.7109375" style="0" customWidth="1"/>
    <col min="7" max="7" width="13.421875" style="0" customWidth="1"/>
    <col min="8" max="8" width="11.7109375" style="0" customWidth="1"/>
    <col min="9" max="9" width="38.7109375" style="0" customWidth="1"/>
    <col min="10" max="10" width="13.57421875" style="0" customWidth="1"/>
    <col min="11" max="11" width="15.28125" style="0" customWidth="1"/>
    <col min="12" max="13" width="9.00390625" style="0" customWidth="1"/>
  </cols>
  <sheetData>
    <row r="1" spans="1:11" ht="61.5" customHeight="1">
      <c r="A1" s="1"/>
      <c r="B1" s="183" t="s">
        <v>228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16.5" customHeight="1">
      <c r="A2" s="184" t="s">
        <v>229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7.5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13.2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49.5" customHeight="1">
      <c r="A5" s="4">
        <v>1</v>
      </c>
      <c r="B5" s="33" t="s">
        <v>230</v>
      </c>
      <c r="C5" s="6"/>
      <c r="D5" s="67">
        <v>8.01</v>
      </c>
      <c r="E5" s="68" t="s">
        <v>231</v>
      </c>
      <c r="F5" s="46">
        <f>SUM(C5,D5)</f>
        <v>8.01</v>
      </c>
      <c r="G5" s="45"/>
      <c r="H5" s="6"/>
      <c r="I5" s="68" t="s">
        <v>231</v>
      </c>
      <c r="J5" s="67">
        <f aca="true" t="shared" si="0" ref="J5:J18">D5</f>
        <v>8.01</v>
      </c>
      <c r="K5" s="9"/>
    </row>
    <row r="6" spans="1:11" ht="31.5" customHeight="1">
      <c r="A6" s="4"/>
      <c r="B6" s="69"/>
      <c r="C6" s="6"/>
      <c r="D6" s="67">
        <v>1921.65</v>
      </c>
      <c r="E6" s="68" t="s">
        <v>232</v>
      </c>
      <c r="F6" s="46">
        <f>D6</f>
        <v>1921.65</v>
      </c>
      <c r="G6" s="45"/>
      <c r="H6" s="6"/>
      <c r="I6" s="68" t="s">
        <v>232</v>
      </c>
      <c r="J6" s="67">
        <f t="shared" si="0"/>
        <v>1921.65</v>
      </c>
      <c r="K6" s="9"/>
    </row>
    <row r="7" spans="1:11" ht="69.75" customHeight="1">
      <c r="A7" s="4">
        <v>2</v>
      </c>
      <c r="B7" s="69" t="s">
        <v>233</v>
      </c>
      <c r="C7" s="6"/>
      <c r="D7" s="67">
        <v>5.42</v>
      </c>
      <c r="E7" s="44" t="s">
        <v>234</v>
      </c>
      <c r="F7" s="46">
        <f>SUM(C7,D7)</f>
        <v>5.42</v>
      </c>
      <c r="G7" s="45"/>
      <c r="H7" s="6"/>
      <c r="I7" s="44" t="s">
        <v>234</v>
      </c>
      <c r="J7" s="67">
        <f t="shared" si="0"/>
        <v>5.42</v>
      </c>
      <c r="K7" s="9"/>
    </row>
    <row r="8" spans="1:11" ht="32.25" customHeight="1">
      <c r="A8" s="4"/>
      <c r="B8" s="69"/>
      <c r="C8" s="6"/>
      <c r="D8" s="67">
        <v>119.82</v>
      </c>
      <c r="E8" s="68" t="s">
        <v>235</v>
      </c>
      <c r="F8" s="46">
        <f>SUM(C8,D8)</f>
        <v>119.82</v>
      </c>
      <c r="G8" s="45"/>
      <c r="H8" s="6"/>
      <c r="I8" s="68" t="s">
        <v>235</v>
      </c>
      <c r="J8" s="67">
        <f t="shared" si="0"/>
        <v>119.82</v>
      </c>
      <c r="K8" s="9"/>
    </row>
    <row r="9" spans="1:11" ht="29.25" customHeight="1">
      <c r="A9" s="4"/>
      <c r="B9" s="69"/>
      <c r="C9" s="6"/>
      <c r="D9" s="67">
        <v>60.64</v>
      </c>
      <c r="E9" s="68" t="s">
        <v>236</v>
      </c>
      <c r="F9" s="46">
        <f>D9</f>
        <v>60.64</v>
      </c>
      <c r="G9" s="45"/>
      <c r="H9" s="6"/>
      <c r="I9" s="68" t="s">
        <v>236</v>
      </c>
      <c r="J9" s="67">
        <f t="shared" si="0"/>
        <v>60.64</v>
      </c>
      <c r="K9" s="9"/>
    </row>
    <row r="10" spans="1:11" ht="26.25" customHeight="1">
      <c r="A10" s="4"/>
      <c r="B10" s="69"/>
      <c r="C10" s="6"/>
      <c r="D10" s="67">
        <v>0.05</v>
      </c>
      <c r="E10" s="68" t="s">
        <v>237</v>
      </c>
      <c r="F10" s="46">
        <f aca="true" t="shared" si="1" ref="F10:F31">SUM(C10,D10)</f>
        <v>0.05</v>
      </c>
      <c r="G10" s="45"/>
      <c r="H10" s="6"/>
      <c r="I10" s="68" t="s">
        <v>237</v>
      </c>
      <c r="J10" s="67">
        <f t="shared" si="0"/>
        <v>0.05</v>
      </c>
      <c r="K10" s="9"/>
    </row>
    <row r="11" spans="1:11" ht="26.25" customHeight="1">
      <c r="A11" s="4">
        <v>3</v>
      </c>
      <c r="B11" s="69" t="s">
        <v>29</v>
      </c>
      <c r="C11" s="6"/>
      <c r="D11" s="67">
        <v>3.6</v>
      </c>
      <c r="E11" s="68" t="s">
        <v>238</v>
      </c>
      <c r="F11" s="46">
        <f t="shared" si="1"/>
        <v>3.6</v>
      </c>
      <c r="G11" s="45"/>
      <c r="H11" s="6"/>
      <c r="I11" s="68" t="s">
        <v>238</v>
      </c>
      <c r="J11" s="67">
        <f t="shared" si="0"/>
        <v>3.6</v>
      </c>
      <c r="K11" s="9"/>
    </row>
    <row r="12" spans="1:11" ht="26.25" customHeight="1">
      <c r="A12" s="4">
        <v>4</v>
      </c>
      <c r="B12" s="69" t="s">
        <v>108</v>
      </c>
      <c r="C12" s="6"/>
      <c r="D12" s="67">
        <v>6.23</v>
      </c>
      <c r="E12" s="68" t="s">
        <v>236</v>
      </c>
      <c r="F12" s="46">
        <f t="shared" si="1"/>
        <v>6.23</v>
      </c>
      <c r="G12" s="45"/>
      <c r="H12" s="6"/>
      <c r="I12" s="68" t="s">
        <v>236</v>
      </c>
      <c r="J12" s="67">
        <f t="shared" si="0"/>
        <v>6.23</v>
      </c>
      <c r="K12" s="9"/>
    </row>
    <row r="13" spans="1:11" ht="32.25" customHeight="1">
      <c r="A13" s="4">
        <v>5</v>
      </c>
      <c r="B13" s="33" t="s">
        <v>239</v>
      </c>
      <c r="C13" s="6"/>
      <c r="D13" s="67">
        <v>10.2</v>
      </c>
      <c r="E13" s="68" t="s">
        <v>236</v>
      </c>
      <c r="F13" s="46">
        <f t="shared" si="1"/>
        <v>10.2</v>
      </c>
      <c r="G13" s="45"/>
      <c r="H13" s="6"/>
      <c r="I13" s="68" t="s">
        <v>236</v>
      </c>
      <c r="J13" s="67">
        <f t="shared" si="0"/>
        <v>10.2</v>
      </c>
      <c r="K13" s="9"/>
    </row>
    <row r="14" spans="1:11" ht="37.5" customHeight="1">
      <c r="A14" s="4">
        <v>6</v>
      </c>
      <c r="B14" s="69" t="s">
        <v>240</v>
      </c>
      <c r="C14" s="6"/>
      <c r="D14" s="67">
        <v>12.19</v>
      </c>
      <c r="E14" s="68" t="s">
        <v>235</v>
      </c>
      <c r="F14" s="46">
        <f t="shared" si="1"/>
        <v>12.19</v>
      </c>
      <c r="G14" s="45"/>
      <c r="H14" s="6"/>
      <c r="I14" s="68" t="s">
        <v>235</v>
      </c>
      <c r="J14" s="67">
        <f t="shared" si="0"/>
        <v>12.19</v>
      </c>
      <c r="K14" s="9"/>
    </row>
    <row r="15" spans="1:11" ht="42.75" customHeight="1">
      <c r="A15" s="4">
        <v>7</v>
      </c>
      <c r="B15" s="69" t="s">
        <v>241</v>
      </c>
      <c r="C15" s="6"/>
      <c r="D15" s="67">
        <v>58.54</v>
      </c>
      <c r="E15" s="68" t="s">
        <v>235</v>
      </c>
      <c r="F15" s="46">
        <f t="shared" si="1"/>
        <v>58.54</v>
      </c>
      <c r="G15" s="45"/>
      <c r="H15" s="6"/>
      <c r="I15" s="68" t="s">
        <v>235</v>
      </c>
      <c r="J15" s="67">
        <f t="shared" si="0"/>
        <v>58.54</v>
      </c>
      <c r="K15" s="9"/>
    </row>
    <row r="16" spans="1:11" ht="32.25" customHeight="1">
      <c r="A16" s="4">
        <v>8</v>
      </c>
      <c r="B16" s="69" t="s">
        <v>242</v>
      </c>
      <c r="C16" s="6"/>
      <c r="D16" s="67">
        <v>63.65</v>
      </c>
      <c r="E16" s="68" t="s">
        <v>235</v>
      </c>
      <c r="F16" s="46">
        <f t="shared" si="1"/>
        <v>63.65</v>
      </c>
      <c r="G16" s="45"/>
      <c r="H16" s="6"/>
      <c r="I16" s="68" t="s">
        <v>235</v>
      </c>
      <c r="J16" s="67">
        <f t="shared" si="0"/>
        <v>63.65</v>
      </c>
      <c r="K16" s="9"/>
    </row>
    <row r="17" spans="1:11" ht="36" customHeight="1">
      <c r="A17" s="4">
        <v>9</v>
      </c>
      <c r="B17" s="69" t="s">
        <v>243</v>
      </c>
      <c r="C17" s="6"/>
      <c r="D17" s="67">
        <v>43.25</v>
      </c>
      <c r="E17" s="68" t="s">
        <v>235</v>
      </c>
      <c r="F17" s="46">
        <f t="shared" si="1"/>
        <v>43.25</v>
      </c>
      <c r="G17" s="45"/>
      <c r="H17" s="6"/>
      <c r="I17" s="68" t="s">
        <v>235</v>
      </c>
      <c r="J17" s="67">
        <f t="shared" si="0"/>
        <v>43.25</v>
      </c>
      <c r="K17" s="9"/>
    </row>
    <row r="18" spans="1:11" ht="38.25" customHeight="1">
      <c r="A18" s="4">
        <v>10</v>
      </c>
      <c r="B18" s="69" t="s">
        <v>244</v>
      </c>
      <c r="C18" s="6"/>
      <c r="D18" s="67">
        <v>3.9</v>
      </c>
      <c r="E18" s="68" t="s">
        <v>245</v>
      </c>
      <c r="F18" s="46">
        <f t="shared" si="1"/>
        <v>3.9</v>
      </c>
      <c r="G18" s="45"/>
      <c r="H18" s="6"/>
      <c r="I18" s="68" t="s">
        <v>245</v>
      </c>
      <c r="J18" s="67">
        <f t="shared" si="0"/>
        <v>3.9</v>
      </c>
      <c r="K18" s="9"/>
    </row>
    <row r="19" spans="1:11" ht="36.75" customHeight="1">
      <c r="A19" s="4">
        <v>11</v>
      </c>
      <c r="B19" s="70" t="s">
        <v>29</v>
      </c>
      <c r="C19" s="71">
        <v>367.13</v>
      </c>
      <c r="D19" s="67"/>
      <c r="E19" s="68"/>
      <c r="F19" s="46">
        <f t="shared" si="1"/>
        <v>367.13</v>
      </c>
      <c r="G19" s="45"/>
      <c r="H19" s="6"/>
      <c r="I19" s="44"/>
      <c r="J19" s="67"/>
      <c r="K19" s="9"/>
    </row>
    <row r="20" spans="1:11" ht="51" customHeight="1">
      <c r="A20" s="4">
        <v>12</v>
      </c>
      <c r="B20" s="70" t="s">
        <v>246</v>
      </c>
      <c r="C20" s="71">
        <v>6.5</v>
      </c>
      <c r="D20" s="67"/>
      <c r="E20" s="68"/>
      <c r="F20" s="46">
        <f t="shared" si="1"/>
        <v>6.5</v>
      </c>
      <c r="G20" s="72">
        <v>2210</v>
      </c>
      <c r="H20" s="45">
        <v>102.68</v>
      </c>
      <c r="I20" s="44" t="s">
        <v>247</v>
      </c>
      <c r="J20" s="67"/>
      <c r="K20" s="9"/>
    </row>
    <row r="21" spans="1:11" ht="35.25" customHeight="1">
      <c r="A21" s="4">
        <v>13</v>
      </c>
      <c r="B21" s="70" t="s">
        <v>248</v>
      </c>
      <c r="C21" s="71">
        <v>21</v>
      </c>
      <c r="D21" s="67"/>
      <c r="E21" s="68"/>
      <c r="F21" s="46">
        <f t="shared" si="1"/>
        <v>21</v>
      </c>
      <c r="G21" s="72">
        <v>2220</v>
      </c>
      <c r="H21" s="45">
        <v>110.32</v>
      </c>
      <c r="I21" s="68" t="s">
        <v>249</v>
      </c>
      <c r="J21" s="67"/>
      <c r="K21" s="9"/>
    </row>
    <row r="22" spans="1:11" ht="35.25" customHeight="1">
      <c r="A22" s="4">
        <v>14</v>
      </c>
      <c r="B22" s="70" t="s">
        <v>250</v>
      </c>
      <c r="C22" s="71">
        <v>30</v>
      </c>
      <c r="D22" s="67"/>
      <c r="E22" s="68"/>
      <c r="F22" s="46">
        <f t="shared" si="1"/>
        <v>30</v>
      </c>
      <c r="G22" s="72">
        <v>2230</v>
      </c>
      <c r="H22" s="45">
        <v>14.55</v>
      </c>
      <c r="I22" s="68" t="s">
        <v>251</v>
      </c>
      <c r="J22" s="67"/>
      <c r="K22" s="9"/>
    </row>
    <row r="23" spans="1:11" ht="33.75" customHeight="1">
      <c r="A23" s="4">
        <v>15</v>
      </c>
      <c r="B23" s="70" t="s">
        <v>252</v>
      </c>
      <c r="C23" s="71">
        <v>4</v>
      </c>
      <c r="D23" s="67"/>
      <c r="E23" s="68"/>
      <c r="F23" s="46">
        <f t="shared" si="1"/>
        <v>4</v>
      </c>
      <c r="G23" s="72">
        <v>2240</v>
      </c>
      <c r="H23" s="45">
        <v>9.2</v>
      </c>
      <c r="I23" s="44" t="s">
        <v>253</v>
      </c>
      <c r="J23" s="67"/>
      <c r="K23" s="9"/>
    </row>
    <row r="24" spans="1:11" ht="36" customHeight="1">
      <c r="A24" s="4">
        <v>16</v>
      </c>
      <c r="B24" s="69" t="s">
        <v>254</v>
      </c>
      <c r="C24" s="71">
        <v>2.94</v>
      </c>
      <c r="D24" s="67"/>
      <c r="E24" s="68"/>
      <c r="F24" s="46">
        <f t="shared" si="1"/>
        <v>2.94</v>
      </c>
      <c r="G24" s="72">
        <v>2240</v>
      </c>
      <c r="H24" s="45">
        <v>128.38</v>
      </c>
      <c r="I24" s="44" t="s">
        <v>255</v>
      </c>
      <c r="J24" s="67"/>
      <c r="K24" s="9"/>
    </row>
    <row r="25" spans="1:11" ht="36.75" customHeight="1">
      <c r="A25" s="4"/>
      <c r="B25" s="69"/>
      <c r="C25" s="6"/>
      <c r="D25" s="67"/>
      <c r="E25" s="68"/>
      <c r="F25" s="46">
        <f t="shared" si="1"/>
        <v>0</v>
      </c>
      <c r="G25" s="72">
        <v>2240</v>
      </c>
      <c r="H25" s="45">
        <v>15.62</v>
      </c>
      <c r="I25" s="44" t="s">
        <v>256</v>
      </c>
      <c r="J25" s="67"/>
      <c r="K25" s="9"/>
    </row>
    <row r="26" spans="1:11" ht="34.5" customHeight="1">
      <c r="A26" s="4"/>
      <c r="B26" s="69"/>
      <c r="C26" s="6"/>
      <c r="D26" s="67"/>
      <c r="E26" s="68"/>
      <c r="F26" s="46">
        <f t="shared" si="1"/>
        <v>0</v>
      </c>
      <c r="G26" s="72">
        <v>2240</v>
      </c>
      <c r="H26" s="45">
        <v>13.31</v>
      </c>
      <c r="I26" s="44" t="s">
        <v>257</v>
      </c>
      <c r="J26" s="67"/>
      <c r="K26" s="9"/>
    </row>
    <row r="27" spans="1:11" ht="63.75" customHeight="1">
      <c r="A27" s="4"/>
      <c r="B27" s="69"/>
      <c r="C27" s="6"/>
      <c r="D27" s="67"/>
      <c r="E27" s="68"/>
      <c r="F27" s="46">
        <f t="shared" si="1"/>
        <v>0</v>
      </c>
      <c r="G27" s="72">
        <v>2240</v>
      </c>
      <c r="H27" s="45">
        <v>75.35</v>
      </c>
      <c r="I27" s="44" t="s">
        <v>258</v>
      </c>
      <c r="J27" s="67"/>
      <c r="K27" s="9"/>
    </row>
    <row r="28" spans="1:11" ht="61.5" customHeight="1">
      <c r="A28" s="4"/>
      <c r="B28" s="69"/>
      <c r="C28" s="6"/>
      <c r="D28" s="67"/>
      <c r="E28" s="68"/>
      <c r="F28" s="46">
        <f t="shared" si="1"/>
        <v>0</v>
      </c>
      <c r="G28" s="72">
        <v>2240</v>
      </c>
      <c r="H28" s="45">
        <v>6.63</v>
      </c>
      <c r="I28" s="44" t="s">
        <v>259</v>
      </c>
      <c r="J28" s="67"/>
      <c r="K28" s="9"/>
    </row>
    <row r="29" spans="1:11" ht="26.25" customHeight="1">
      <c r="A29" s="4"/>
      <c r="B29" s="70"/>
      <c r="C29" s="45"/>
      <c r="D29" s="6"/>
      <c r="E29" s="73"/>
      <c r="F29" s="46">
        <f t="shared" si="1"/>
        <v>0</v>
      </c>
      <c r="G29" s="74">
        <v>2240</v>
      </c>
      <c r="H29" s="75">
        <v>4.35</v>
      </c>
      <c r="I29" s="69" t="s">
        <v>260</v>
      </c>
      <c r="J29" s="71"/>
      <c r="K29" s="9"/>
    </row>
    <row r="30" spans="1:11" ht="61.5" customHeight="1">
      <c r="A30" s="4"/>
      <c r="B30" s="70"/>
      <c r="C30" s="45"/>
      <c r="D30" s="6"/>
      <c r="E30" s="73"/>
      <c r="F30" s="46">
        <f t="shared" si="1"/>
        <v>0</v>
      </c>
      <c r="G30" s="74">
        <v>2240</v>
      </c>
      <c r="H30" s="75">
        <v>6.32</v>
      </c>
      <c r="I30" s="33" t="s">
        <v>261</v>
      </c>
      <c r="J30" s="71"/>
      <c r="K30" s="9"/>
    </row>
    <row r="31" spans="1:11" ht="34.5" customHeight="1">
      <c r="A31" s="4"/>
      <c r="B31" s="70"/>
      <c r="C31" s="6"/>
      <c r="D31" s="6"/>
      <c r="E31" s="76"/>
      <c r="F31" s="46">
        <f t="shared" si="1"/>
        <v>0</v>
      </c>
      <c r="G31" s="77">
        <v>3110</v>
      </c>
      <c r="H31" s="78">
        <v>62.5</v>
      </c>
      <c r="I31" s="33" t="s">
        <v>262</v>
      </c>
      <c r="J31" s="6"/>
      <c r="K31" s="9"/>
    </row>
    <row r="32" spans="1:11" ht="60" customHeight="1">
      <c r="A32" s="4"/>
      <c r="B32" s="14" t="s">
        <v>30</v>
      </c>
      <c r="C32" s="15">
        <f>SUM(C19:C31)</f>
        <v>431.57</v>
      </c>
      <c r="D32" s="15">
        <f>SUM(D5:D31)</f>
        <v>2317.15</v>
      </c>
      <c r="E32" s="16"/>
      <c r="F32" s="17">
        <f>SUM(F5:F31)</f>
        <v>2748.7200000000003</v>
      </c>
      <c r="G32" s="18"/>
      <c r="H32" s="15">
        <f>SUM(H20:H31)</f>
        <v>549.21</v>
      </c>
      <c r="I32" s="16"/>
      <c r="J32" s="15">
        <f>SUM(J5:J31)</f>
        <v>2317.15</v>
      </c>
      <c r="K32" s="19">
        <f>C32-H32</f>
        <v>-117.64000000000004</v>
      </c>
    </row>
    <row r="33" ht="9" customHeight="1">
      <c r="A33" s="79"/>
    </row>
    <row r="34" ht="2.25" customHeight="1">
      <c r="A34" s="79"/>
    </row>
    <row r="35" spans="1:9" ht="37.5" customHeight="1">
      <c r="A35" s="79"/>
      <c r="B35" s="80" t="s">
        <v>263</v>
      </c>
      <c r="C35" s="81"/>
      <c r="D35" s="81"/>
      <c r="E35" s="81"/>
      <c r="F35" s="82"/>
      <c r="G35" s="191" t="s">
        <v>264</v>
      </c>
      <c r="H35" s="191"/>
      <c r="I35" s="43"/>
    </row>
    <row r="36" spans="1:8" ht="21">
      <c r="A36" s="83"/>
      <c r="B36" s="80"/>
      <c r="C36" s="81"/>
      <c r="D36" s="81"/>
      <c r="E36" s="81"/>
      <c r="F36" s="81"/>
      <c r="G36" s="192" t="s">
        <v>265</v>
      </c>
      <c r="H36" s="192"/>
    </row>
    <row r="37" spans="2:8" ht="42.75" customHeight="1">
      <c r="B37" s="80" t="s">
        <v>34</v>
      </c>
      <c r="C37" s="81"/>
      <c r="D37" s="81"/>
      <c r="E37" s="81"/>
      <c r="F37" s="82"/>
      <c r="G37" s="191" t="s">
        <v>266</v>
      </c>
      <c r="H37" s="191"/>
    </row>
    <row r="38" spans="2:8" ht="15" customHeight="1">
      <c r="B38" s="81"/>
      <c r="C38" s="81"/>
      <c r="D38" s="81"/>
      <c r="E38" s="81"/>
      <c r="F38" s="84"/>
      <c r="G38" s="192" t="s">
        <v>267</v>
      </c>
      <c r="H38" s="192"/>
    </row>
    <row r="39" spans="2:8" ht="28.5" customHeight="1">
      <c r="B39" s="81"/>
      <c r="C39" s="81"/>
      <c r="D39" s="81"/>
      <c r="E39" s="81"/>
      <c r="F39" s="81"/>
      <c r="G39" s="81"/>
      <c r="H39" s="81"/>
    </row>
    <row r="40" spans="2:8" ht="21">
      <c r="B40" s="81" t="s">
        <v>268</v>
      </c>
      <c r="C40" s="81" t="s">
        <v>269</v>
      </c>
      <c r="D40" s="81"/>
      <c r="E40" s="81"/>
      <c r="F40" s="81"/>
      <c r="G40" s="81"/>
      <c r="H40" s="81"/>
    </row>
    <row r="41" spans="2:8" ht="15" customHeight="1">
      <c r="B41" s="81"/>
      <c r="C41" s="81"/>
      <c r="D41" s="81"/>
      <c r="E41" s="81"/>
      <c r="F41" s="81"/>
      <c r="G41" s="81"/>
      <c r="H41" s="81"/>
    </row>
    <row r="42" spans="2:8" ht="21">
      <c r="B42" s="81"/>
      <c r="C42" s="81"/>
      <c r="D42" s="81"/>
      <c r="E42" s="81"/>
      <c r="F42" s="81"/>
      <c r="G42" s="81"/>
      <c r="H42" s="81"/>
    </row>
    <row r="43" ht="12.75">
      <c r="B43" t="s">
        <v>270</v>
      </c>
    </row>
    <row r="44" ht="12.75">
      <c r="B44" t="s">
        <v>271</v>
      </c>
    </row>
    <row r="45" spans="9:11" ht="12.75">
      <c r="I45" s="85"/>
      <c r="J45" s="85"/>
      <c r="K45" s="86"/>
    </row>
    <row r="46" spans="9:11" ht="15.75">
      <c r="I46" s="87"/>
      <c r="J46" s="88"/>
      <c r="K46" s="89"/>
    </row>
    <row r="78" spans="12:13" ht="15.75">
      <c r="L78" s="6"/>
      <c r="M78" s="9"/>
    </row>
    <row r="85" ht="7.5" customHeight="1"/>
  </sheetData>
  <sheetProtection selectLockedCells="1" selectUnlockedCells="1"/>
  <mergeCells count="12">
    <mergeCell ref="G35:H35"/>
    <mergeCell ref="G36:H36"/>
    <mergeCell ref="G37:H37"/>
    <mergeCell ref="G38:H38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zoomScalePageLayoutView="0" workbookViewId="0" topLeftCell="A1">
      <selection activeCell="M8" sqref="M8"/>
    </sheetView>
  </sheetViews>
  <sheetFormatPr defaultColWidth="11.57421875" defaultRowHeight="12.75"/>
  <cols>
    <col min="1" max="1" width="7.28125" style="0" customWidth="1"/>
    <col min="2" max="2" width="23.140625" style="0" customWidth="1"/>
    <col min="3" max="3" width="12.7109375" style="0" customWidth="1"/>
    <col min="4" max="4" width="12.28125" style="0" customWidth="1"/>
    <col min="5" max="5" width="22.140625" style="0" customWidth="1"/>
    <col min="6" max="6" width="12.28125" style="0" customWidth="1"/>
    <col min="7" max="7" width="18.140625" style="0" customWidth="1"/>
    <col min="8" max="8" width="14.28125" style="0" customWidth="1"/>
    <col min="9" max="9" width="22.140625" style="0" customWidth="1"/>
    <col min="10" max="10" width="12.281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83" t="s">
        <v>272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14.25" customHeight="1">
      <c r="A2" s="184" t="s">
        <v>273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32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274</v>
      </c>
      <c r="I4" s="2" t="s">
        <v>13</v>
      </c>
      <c r="J4" s="2" t="s">
        <v>12</v>
      </c>
      <c r="K4" s="187"/>
    </row>
    <row r="5" spans="1:11" ht="17.25" customHeight="1">
      <c r="A5" s="4">
        <v>1</v>
      </c>
      <c r="B5" s="5" t="s">
        <v>275</v>
      </c>
      <c r="C5" s="6"/>
      <c r="D5" s="6">
        <v>500</v>
      </c>
      <c r="E5" s="7" t="s">
        <v>251</v>
      </c>
      <c r="F5" s="8">
        <f aca="true" t="shared" si="0" ref="F5:F34">SUM(C5,D5)</f>
        <v>500</v>
      </c>
      <c r="G5" s="5"/>
      <c r="H5" s="6"/>
      <c r="I5" s="56" t="s">
        <v>251</v>
      </c>
      <c r="J5" s="6">
        <v>500</v>
      </c>
      <c r="K5" s="9"/>
    </row>
    <row r="6" spans="1:11" ht="15.75">
      <c r="A6" s="4">
        <v>2</v>
      </c>
      <c r="B6" s="5" t="s">
        <v>276</v>
      </c>
      <c r="C6" s="6"/>
      <c r="D6" s="6">
        <v>35.62</v>
      </c>
      <c r="E6" s="7" t="s">
        <v>235</v>
      </c>
      <c r="F6" s="8">
        <f t="shared" si="0"/>
        <v>35.62</v>
      </c>
      <c r="G6" s="5"/>
      <c r="H6" s="6"/>
      <c r="I6" s="56" t="s">
        <v>235</v>
      </c>
      <c r="J6" s="6">
        <v>35.62</v>
      </c>
      <c r="K6" s="9"/>
    </row>
    <row r="7" spans="1:11" ht="30.75" customHeight="1">
      <c r="A7" s="4">
        <v>3</v>
      </c>
      <c r="B7" s="5" t="s">
        <v>277</v>
      </c>
      <c r="C7" s="6"/>
      <c r="D7" s="6">
        <v>139.29</v>
      </c>
      <c r="E7" s="7" t="s">
        <v>278</v>
      </c>
      <c r="F7" s="8">
        <f t="shared" si="0"/>
        <v>139.29</v>
      </c>
      <c r="G7" s="5"/>
      <c r="H7" s="6"/>
      <c r="I7" s="56" t="s">
        <v>278</v>
      </c>
      <c r="J7" s="6">
        <v>139.29</v>
      </c>
      <c r="K7" s="9"/>
    </row>
    <row r="8" spans="1:11" ht="29.25" customHeight="1">
      <c r="A8" s="4">
        <v>4</v>
      </c>
      <c r="B8" s="5" t="s">
        <v>279</v>
      </c>
      <c r="C8" s="6"/>
      <c r="D8" s="6">
        <v>27.53</v>
      </c>
      <c r="E8" s="7" t="s">
        <v>278</v>
      </c>
      <c r="F8" s="8">
        <f t="shared" si="0"/>
        <v>27.53</v>
      </c>
      <c r="G8" s="5"/>
      <c r="H8" s="6"/>
      <c r="I8" s="56" t="s">
        <v>278</v>
      </c>
      <c r="J8" s="6">
        <v>27.53</v>
      </c>
      <c r="K8" s="9"/>
    </row>
    <row r="9" spans="1:11" ht="15.75">
      <c r="A9" s="4">
        <v>5</v>
      </c>
      <c r="B9" s="5" t="s">
        <v>280</v>
      </c>
      <c r="C9" s="6"/>
      <c r="D9" s="6">
        <v>0.19</v>
      </c>
      <c r="E9" s="7" t="s">
        <v>281</v>
      </c>
      <c r="F9" s="8">
        <f t="shared" si="0"/>
        <v>0.19</v>
      </c>
      <c r="G9" s="5"/>
      <c r="H9" s="6"/>
      <c r="I9" s="56" t="s">
        <v>281</v>
      </c>
      <c r="J9" s="6">
        <v>0.19</v>
      </c>
      <c r="K9" s="9"/>
    </row>
    <row r="10" spans="1:11" ht="47.25">
      <c r="A10" s="4">
        <v>6</v>
      </c>
      <c r="B10" s="5" t="s">
        <v>280</v>
      </c>
      <c r="C10" s="6"/>
      <c r="D10" s="6">
        <v>66.34</v>
      </c>
      <c r="E10" s="7" t="s">
        <v>282</v>
      </c>
      <c r="F10" s="8">
        <f t="shared" si="0"/>
        <v>66.34</v>
      </c>
      <c r="G10" s="12"/>
      <c r="H10" s="6"/>
      <c r="I10" s="7" t="s">
        <v>282</v>
      </c>
      <c r="J10" s="6">
        <v>66.34</v>
      </c>
      <c r="K10" s="9"/>
    </row>
    <row r="11" spans="1:11" ht="30.75" customHeight="1">
      <c r="A11" s="4">
        <v>7</v>
      </c>
      <c r="B11" s="7" t="s">
        <v>283</v>
      </c>
      <c r="C11" s="6"/>
      <c r="D11" s="6">
        <v>43.72</v>
      </c>
      <c r="E11" s="7" t="s">
        <v>235</v>
      </c>
      <c r="F11" s="8">
        <f t="shared" si="0"/>
        <v>43.72</v>
      </c>
      <c r="G11" s="12"/>
      <c r="H11" s="6"/>
      <c r="I11" s="7" t="s">
        <v>235</v>
      </c>
      <c r="J11" s="6">
        <v>43.72</v>
      </c>
      <c r="K11" s="9"/>
    </row>
    <row r="12" spans="1:11" ht="15.75">
      <c r="A12" s="4">
        <v>8</v>
      </c>
      <c r="B12" s="5" t="s">
        <v>284</v>
      </c>
      <c r="C12" s="6"/>
      <c r="D12" s="6">
        <v>0.02</v>
      </c>
      <c r="E12" s="7" t="s">
        <v>235</v>
      </c>
      <c r="F12" s="8">
        <f t="shared" si="0"/>
        <v>0.02</v>
      </c>
      <c r="G12" s="5"/>
      <c r="H12" s="6"/>
      <c r="I12" s="7" t="s">
        <v>235</v>
      </c>
      <c r="J12" s="6">
        <v>0.02</v>
      </c>
      <c r="K12" s="9"/>
    </row>
    <row r="13" spans="1:11" ht="29.25" customHeight="1">
      <c r="A13" s="12">
        <v>9</v>
      </c>
      <c r="B13" s="5" t="s">
        <v>285</v>
      </c>
      <c r="C13" s="6"/>
      <c r="D13" s="6">
        <v>47.09</v>
      </c>
      <c r="E13" s="7" t="s">
        <v>278</v>
      </c>
      <c r="F13" s="8">
        <f t="shared" si="0"/>
        <v>47.09</v>
      </c>
      <c r="G13" s="5"/>
      <c r="H13" s="6"/>
      <c r="I13" s="7" t="s">
        <v>278</v>
      </c>
      <c r="J13" s="6">
        <v>47.09</v>
      </c>
      <c r="K13" s="9"/>
    </row>
    <row r="14" spans="1:11" ht="45" customHeight="1">
      <c r="A14" s="12">
        <v>10</v>
      </c>
      <c r="B14" s="7" t="s">
        <v>286</v>
      </c>
      <c r="C14" s="6"/>
      <c r="D14" s="6">
        <v>160</v>
      </c>
      <c r="E14" s="7" t="s">
        <v>287</v>
      </c>
      <c r="F14" s="8">
        <f t="shared" si="0"/>
        <v>160</v>
      </c>
      <c r="G14" s="5"/>
      <c r="H14" s="6"/>
      <c r="I14" s="7" t="s">
        <v>287</v>
      </c>
      <c r="J14" s="6">
        <v>160</v>
      </c>
      <c r="K14" s="9"/>
    </row>
    <row r="15" spans="1:11" ht="31.5">
      <c r="A15" s="4">
        <v>11</v>
      </c>
      <c r="B15" s="7" t="s">
        <v>288</v>
      </c>
      <c r="C15" s="6"/>
      <c r="D15" s="6">
        <v>292.71</v>
      </c>
      <c r="E15" s="7" t="s">
        <v>235</v>
      </c>
      <c r="F15" s="8">
        <f t="shared" si="0"/>
        <v>292.71</v>
      </c>
      <c r="G15" s="5"/>
      <c r="H15" s="6"/>
      <c r="I15" s="7" t="s">
        <v>235</v>
      </c>
      <c r="J15" s="6">
        <v>292.71</v>
      </c>
      <c r="K15" s="9"/>
    </row>
    <row r="16" spans="1:11" ht="31.5" customHeight="1">
      <c r="A16" s="4">
        <v>12</v>
      </c>
      <c r="B16" s="5" t="s">
        <v>285</v>
      </c>
      <c r="C16" s="6"/>
      <c r="D16" s="6">
        <v>25.19</v>
      </c>
      <c r="E16" s="7" t="s">
        <v>278</v>
      </c>
      <c r="F16" s="8">
        <f t="shared" si="0"/>
        <v>25.19</v>
      </c>
      <c r="G16" s="5"/>
      <c r="H16" s="6"/>
      <c r="I16" s="7" t="s">
        <v>278</v>
      </c>
      <c r="J16" s="6">
        <v>25.19</v>
      </c>
      <c r="K16" s="9"/>
    </row>
    <row r="17" spans="1:11" ht="15.75">
      <c r="A17" s="4">
        <v>13</v>
      </c>
      <c r="B17" s="5" t="s">
        <v>289</v>
      </c>
      <c r="C17" s="6"/>
      <c r="D17" s="6">
        <v>76.81</v>
      </c>
      <c r="E17" s="7" t="s">
        <v>235</v>
      </c>
      <c r="F17" s="8">
        <f t="shared" si="0"/>
        <v>76.81</v>
      </c>
      <c r="G17" s="5"/>
      <c r="H17" s="6"/>
      <c r="I17" s="7" t="s">
        <v>235</v>
      </c>
      <c r="J17" s="6">
        <v>76.81</v>
      </c>
      <c r="K17" s="9"/>
    </row>
    <row r="18" spans="1:11" ht="31.5">
      <c r="A18" s="4">
        <v>14</v>
      </c>
      <c r="B18" s="7" t="s">
        <v>290</v>
      </c>
      <c r="C18" s="6"/>
      <c r="D18" s="6">
        <v>90.5</v>
      </c>
      <c r="E18" s="7" t="s">
        <v>278</v>
      </c>
      <c r="F18" s="8">
        <f t="shared" si="0"/>
        <v>90.5</v>
      </c>
      <c r="G18" s="5"/>
      <c r="H18" s="6"/>
      <c r="I18" s="7" t="s">
        <v>278</v>
      </c>
      <c r="J18" s="6">
        <v>90.5</v>
      </c>
      <c r="K18" s="9"/>
    </row>
    <row r="19" spans="1:11" ht="29.25" customHeight="1">
      <c r="A19" s="4">
        <v>15</v>
      </c>
      <c r="B19" s="5" t="s">
        <v>277</v>
      </c>
      <c r="C19" s="6"/>
      <c r="D19" s="6">
        <v>218.07</v>
      </c>
      <c r="E19" s="7" t="s">
        <v>278</v>
      </c>
      <c r="F19" s="8">
        <f t="shared" si="0"/>
        <v>218.07</v>
      </c>
      <c r="G19" s="5"/>
      <c r="H19" s="6"/>
      <c r="I19" s="7" t="s">
        <v>278</v>
      </c>
      <c r="J19" s="6">
        <v>218.07</v>
      </c>
      <c r="K19" s="9"/>
    </row>
    <row r="20" spans="1:11" ht="15.75">
      <c r="A20" s="4">
        <v>16</v>
      </c>
      <c r="B20" s="5" t="s">
        <v>291</v>
      </c>
      <c r="C20" s="6"/>
      <c r="D20" s="6">
        <v>1452.53</v>
      </c>
      <c r="E20" s="7" t="s">
        <v>235</v>
      </c>
      <c r="F20" s="8">
        <f t="shared" si="0"/>
        <v>1452.53</v>
      </c>
      <c r="G20" s="5"/>
      <c r="H20" s="6"/>
      <c r="I20" s="7" t="s">
        <v>235</v>
      </c>
      <c r="J20" s="6">
        <v>1452.53</v>
      </c>
      <c r="K20" s="9"/>
    </row>
    <row r="21" spans="1:11" ht="15.75">
      <c r="A21" s="4">
        <v>17</v>
      </c>
      <c r="B21" s="5" t="s">
        <v>292</v>
      </c>
      <c r="C21" s="6"/>
      <c r="D21" s="6">
        <v>11.13</v>
      </c>
      <c r="E21" s="7" t="s">
        <v>235</v>
      </c>
      <c r="F21" s="8">
        <f t="shared" si="0"/>
        <v>11.13</v>
      </c>
      <c r="G21" s="5"/>
      <c r="H21" s="6"/>
      <c r="I21" s="7" t="s">
        <v>235</v>
      </c>
      <c r="J21" s="6">
        <v>11.13</v>
      </c>
      <c r="K21" s="9"/>
    </row>
    <row r="22" spans="1:11" ht="15.75">
      <c r="A22" s="4">
        <v>18</v>
      </c>
      <c r="B22" s="5" t="s">
        <v>293</v>
      </c>
      <c r="C22" s="6"/>
      <c r="D22" s="6">
        <v>139.88</v>
      </c>
      <c r="E22" s="7" t="s">
        <v>235</v>
      </c>
      <c r="F22" s="8">
        <f t="shared" si="0"/>
        <v>139.88</v>
      </c>
      <c r="G22" s="5"/>
      <c r="H22" s="6"/>
      <c r="I22" s="7" t="s">
        <v>235</v>
      </c>
      <c r="J22" s="6">
        <v>139.88</v>
      </c>
      <c r="K22" s="9"/>
    </row>
    <row r="23" spans="1:11" ht="31.5">
      <c r="A23" s="12">
        <v>19</v>
      </c>
      <c r="B23" s="7" t="s">
        <v>294</v>
      </c>
      <c r="C23" s="6"/>
      <c r="D23" s="6">
        <v>59.55</v>
      </c>
      <c r="E23" s="7" t="s">
        <v>295</v>
      </c>
      <c r="F23" s="8">
        <f t="shared" si="0"/>
        <v>59.55</v>
      </c>
      <c r="G23" s="5"/>
      <c r="H23" s="6"/>
      <c r="I23" s="7" t="s">
        <v>295</v>
      </c>
      <c r="J23" s="6">
        <v>59.55</v>
      </c>
      <c r="K23" s="9"/>
    </row>
    <row r="24" spans="1:11" ht="31.5" customHeight="1">
      <c r="A24" s="12">
        <v>20</v>
      </c>
      <c r="B24" s="7" t="s">
        <v>279</v>
      </c>
      <c r="C24" s="6"/>
      <c r="D24" s="6">
        <v>5.66</v>
      </c>
      <c r="E24" s="7" t="s">
        <v>278</v>
      </c>
      <c r="F24" s="8">
        <f t="shared" si="0"/>
        <v>5.66</v>
      </c>
      <c r="G24" s="5"/>
      <c r="H24" s="6"/>
      <c r="I24" s="7" t="s">
        <v>278</v>
      </c>
      <c r="J24" s="6">
        <v>5.66</v>
      </c>
      <c r="K24" s="9"/>
    </row>
    <row r="25" spans="1:11" ht="29.25" customHeight="1">
      <c r="A25" s="4">
        <v>21</v>
      </c>
      <c r="B25" s="5" t="s">
        <v>277</v>
      </c>
      <c r="C25" s="6"/>
      <c r="D25" s="6">
        <v>22.86</v>
      </c>
      <c r="E25" s="7" t="s">
        <v>278</v>
      </c>
      <c r="F25" s="8">
        <f t="shared" si="0"/>
        <v>22.86</v>
      </c>
      <c r="G25" s="5"/>
      <c r="H25" s="6"/>
      <c r="I25" s="7" t="s">
        <v>278</v>
      </c>
      <c r="J25" s="6">
        <v>22.86</v>
      </c>
      <c r="K25" s="9"/>
    </row>
    <row r="26" spans="1:11" ht="31.5">
      <c r="A26" s="4">
        <v>22</v>
      </c>
      <c r="B26" s="7" t="s">
        <v>296</v>
      </c>
      <c r="C26" s="6"/>
      <c r="D26" s="6">
        <v>2535.98</v>
      </c>
      <c r="E26" s="7" t="s">
        <v>297</v>
      </c>
      <c r="F26" s="8">
        <f t="shared" si="0"/>
        <v>2535.98</v>
      </c>
      <c r="G26" s="5"/>
      <c r="H26" s="6"/>
      <c r="I26" s="7" t="s">
        <v>297</v>
      </c>
      <c r="J26" s="6">
        <v>2535.98</v>
      </c>
      <c r="K26" s="9"/>
    </row>
    <row r="27" spans="1:11" ht="15.75">
      <c r="A27" s="4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9"/>
    </row>
    <row r="28" spans="1:11" ht="15.75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9"/>
    </row>
    <row r="29" spans="1:11" ht="15.75">
      <c r="A29" s="4"/>
      <c r="B29" s="5" t="s">
        <v>175</v>
      </c>
      <c r="C29" s="6">
        <v>2621.89</v>
      </c>
      <c r="D29" s="6"/>
      <c r="E29" s="7"/>
      <c r="F29" s="8">
        <f t="shared" si="0"/>
        <v>2621.89</v>
      </c>
      <c r="G29" s="5">
        <v>2210</v>
      </c>
      <c r="H29" s="6">
        <v>393.02</v>
      </c>
      <c r="I29" s="7"/>
      <c r="J29" s="6"/>
      <c r="K29" s="9"/>
    </row>
    <row r="30" spans="1:11" ht="15.75">
      <c r="A30" s="4"/>
      <c r="B30" s="5"/>
      <c r="C30" s="6"/>
      <c r="D30" s="6"/>
      <c r="E30" s="7"/>
      <c r="F30" s="8">
        <f t="shared" si="0"/>
        <v>0</v>
      </c>
      <c r="G30" s="5">
        <v>2220</v>
      </c>
      <c r="H30" s="6">
        <v>1100.16</v>
      </c>
      <c r="I30" s="7"/>
      <c r="J30" s="6"/>
      <c r="K30" s="9"/>
    </row>
    <row r="31" spans="1:11" ht="15.75">
      <c r="A31" s="4"/>
      <c r="B31" s="5"/>
      <c r="C31" s="6"/>
      <c r="D31" s="6"/>
      <c r="E31" s="7"/>
      <c r="F31" s="8">
        <f t="shared" si="0"/>
        <v>0</v>
      </c>
      <c r="G31" s="5">
        <v>2240</v>
      </c>
      <c r="H31" s="6">
        <v>208.4</v>
      </c>
      <c r="I31" s="7"/>
      <c r="J31" s="6"/>
      <c r="K31" s="9"/>
    </row>
    <row r="32" spans="1:11" ht="15.75">
      <c r="A32" s="4"/>
      <c r="B32" s="5"/>
      <c r="C32" s="6"/>
      <c r="D32" s="6"/>
      <c r="E32" s="7"/>
      <c r="F32" s="8">
        <f t="shared" si="0"/>
        <v>0</v>
      </c>
      <c r="G32" s="5">
        <v>3110</v>
      </c>
      <c r="H32" s="6">
        <v>191.44</v>
      </c>
      <c r="I32" s="7"/>
      <c r="J32" s="6"/>
      <c r="K32" s="9"/>
    </row>
    <row r="33" spans="1:11" ht="15.75">
      <c r="A33" s="12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9"/>
    </row>
    <row r="34" spans="1:11" ht="15.75">
      <c r="A34" s="5"/>
      <c r="B34" s="14" t="s">
        <v>30</v>
      </c>
      <c r="C34" s="19">
        <f>SUM(C5:C33)</f>
        <v>2621.89</v>
      </c>
      <c r="D34" s="19">
        <f>SUM(D5:D33)</f>
        <v>5950.67</v>
      </c>
      <c r="E34" s="90"/>
      <c r="F34" s="17">
        <f t="shared" si="0"/>
        <v>8572.56</v>
      </c>
      <c r="G34" s="91"/>
      <c r="H34" s="19">
        <f>SUM(H5:H33)</f>
        <v>1893.0200000000002</v>
      </c>
      <c r="I34" s="90"/>
      <c r="J34" s="19">
        <f>SUM(J5:J33)</f>
        <v>5950.67</v>
      </c>
      <c r="K34" s="19">
        <f>C34-H34</f>
        <v>728.8699999999997</v>
      </c>
    </row>
    <row r="36" spans="2:8" ht="15.75">
      <c r="B36" s="20" t="s">
        <v>164</v>
      </c>
      <c r="F36" s="21"/>
      <c r="G36" s="188" t="s">
        <v>298</v>
      </c>
      <c r="H36" s="188"/>
    </row>
    <row r="37" spans="2:8" ht="15">
      <c r="B37" s="20"/>
      <c r="F37" s="189" t="s">
        <v>33</v>
      </c>
      <c r="G37" s="189"/>
      <c r="H37" s="189"/>
    </row>
    <row r="38" spans="2:8" ht="15.75">
      <c r="B38" s="20" t="s">
        <v>34</v>
      </c>
      <c r="F38" s="21"/>
      <c r="G38" s="188" t="s">
        <v>299</v>
      </c>
      <c r="H38" s="188"/>
    </row>
    <row r="39" spans="6:8" ht="12.75">
      <c r="F39" s="189" t="s">
        <v>33</v>
      </c>
      <c r="G39" s="189"/>
      <c r="H39" s="189"/>
    </row>
  </sheetData>
  <sheetProtection selectLockedCells="1" selectUnlockedCells="1"/>
  <mergeCells count="12">
    <mergeCell ref="G36:H36"/>
    <mergeCell ref="F37:H37"/>
    <mergeCell ref="G38:H38"/>
    <mergeCell ref="F39:H39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54"/>
  <sheetViews>
    <sheetView zoomScale="90" zoomScaleNormal="90" zoomScalePageLayoutView="0" workbookViewId="0" topLeftCell="A1">
      <selection activeCell="F3" sqref="F3:F4"/>
    </sheetView>
  </sheetViews>
  <sheetFormatPr defaultColWidth="11.57421875" defaultRowHeight="12.75"/>
  <cols>
    <col min="1" max="1" width="7.28125" style="0" customWidth="1"/>
    <col min="2" max="2" width="25.2812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2" width="9.00390625" style="0" customWidth="1"/>
  </cols>
  <sheetData>
    <row r="1" spans="1:11" ht="61.5" customHeight="1">
      <c r="A1" s="1"/>
      <c r="B1" s="183" t="s">
        <v>300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31.5" customHeight="1">
      <c r="A2" s="184" t="s">
        <v>670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58.2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15.75">
      <c r="A5" s="92"/>
      <c r="B5" s="93" t="s">
        <v>29</v>
      </c>
      <c r="C5" s="94">
        <v>266.286</v>
      </c>
      <c r="D5" s="94"/>
      <c r="E5" s="56"/>
      <c r="F5" s="95">
        <f aca="true" t="shared" si="0" ref="F5:F48">SUM(C5,D5)</f>
        <v>266.286</v>
      </c>
      <c r="G5" s="93" t="s">
        <v>29</v>
      </c>
      <c r="H5" s="94">
        <v>156.335</v>
      </c>
      <c r="I5" s="6"/>
      <c r="J5" s="7"/>
      <c r="K5" s="9"/>
    </row>
    <row r="6" spans="1:11" ht="15.75">
      <c r="A6" s="4"/>
      <c r="B6" s="5"/>
      <c r="C6" s="6"/>
      <c r="D6" s="6"/>
      <c r="E6" s="7"/>
      <c r="F6" s="8">
        <f t="shared" si="0"/>
        <v>0</v>
      </c>
      <c r="G6" s="5"/>
      <c r="H6" s="6"/>
      <c r="I6" s="56"/>
      <c r="J6" s="6"/>
      <c r="K6" s="9"/>
    </row>
    <row r="7" spans="1:11" ht="31.5">
      <c r="A7" s="4"/>
      <c r="B7" s="7" t="s">
        <v>301</v>
      </c>
      <c r="C7" s="6"/>
      <c r="D7" s="6">
        <v>3.89</v>
      </c>
      <c r="E7" s="7" t="s">
        <v>28</v>
      </c>
      <c r="F7" s="8">
        <f t="shared" si="0"/>
        <v>3.89</v>
      </c>
      <c r="G7" s="12">
        <v>2230</v>
      </c>
      <c r="H7" s="45"/>
      <c r="I7" s="96" t="s">
        <v>28</v>
      </c>
      <c r="J7" s="6">
        <v>44.52</v>
      </c>
      <c r="K7" s="9">
        <v>25.53</v>
      </c>
    </row>
    <row r="8" spans="1:11" ht="31.5">
      <c r="A8" s="4"/>
      <c r="B8" s="97" t="s">
        <v>302</v>
      </c>
      <c r="C8" s="98"/>
      <c r="D8" s="98">
        <v>14.98</v>
      </c>
      <c r="E8" s="99" t="s">
        <v>28</v>
      </c>
      <c r="F8" s="8">
        <f t="shared" si="0"/>
        <v>14.98</v>
      </c>
      <c r="G8" s="100"/>
      <c r="H8" s="101"/>
      <c r="I8" s="7"/>
      <c r="J8" s="6"/>
      <c r="K8" s="9"/>
    </row>
    <row r="9" spans="1:11" ht="31.5">
      <c r="A9" s="4"/>
      <c r="B9" s="7" t="s">
        <v>303</v>
      </c>
      <c r="C9" s="6"/>
      <c r="D9" s="6">
        <v>0.75</v>
      </c>
      <c r="E9" s="99" t="s">
        <v>28</v>
      </c>
      <c r="F9" s="8">
        <f t="shared" si="0"/>
        <v>0.75</v>
      </c>
      <c r="G9" s="5"/>
      <c r="H9" s="6"/>
      <c r="I9" s="56"/>
      <c r="J9" s="6"/>
      <c r="K9" s="9"/>
    </row>
    <row r="10" spans="1:11" ht="31.5">
      <c r="A10" s="4"/>
      <c r="B10" s="7" t="s">
        <v>304</v>
      </c>
      <c r="C10" s="6"/>
      <c r="D10" s="6">
        <v>142.58</v>
      </c>
      <c r="E10" s="7" t="s">
        <v>305</v>
      </c>
      <c r="F10" s="8">
        <f t="shared" si="0"/>
        <v>142.58</v>
      </c>
      <c r="G10" s="12"/>
      <c r="H10" s="6"/>
      <c r="I10" s="7"/>
      <c r="J10" s="6"/>
      <c r="K10" s="9"/>
    </row>
    <row r="11" spans="1:11" ht="31.5">
      <c r="A11" s="4"/>
      <c r="B11" s="7" t="s">
        <v>306</v>
      </c>
      <c r="C11" s="6"/>
      <c r="D11" s="6">
        <v>2809.495</v>
      </c>
      <c r="E11" s="7" t="s">
        <v>307</v>
      </c>
      <c r="F11" s="8">
        <f t="shared" si="0"/>
        <v>2809.495</v>
      </c>
      <c r="G11" s="12"/>
      <c r="H11" s="6"/>
      <c r="I11" s="7"/>
      <c r="J11" s="6"/>
      <c r="K11" s="9"/>
    </row>
    <row r="12" spans="1:11" ht="31.5">
      <c r="A12" s="4"/>
      <c r="B12" s="7" t="s">
        <v>308</v>
      </c>
      <c r="C12" s="6"/>
      <c r="D12" s="6">
        <v>3920.59</v>
      </c>
      <c r="E12" s="7" t="s">
        <v>305</v>
      </c>
      <c r="F12" s="8">
        <f t="shared" si="0"/>
        <v>3920.59</v>
      </c>
      <c r="G12" s="5"/>
      <c r="H12" s="6"/>
      <c r="I12" s="7"/>
      <c r="J12" s="6"/>
      <c r="K12" s="9"/>
    </row>
    <row r="13" spans="1:11" ht="15.75">
      <c r="A13" s="12"/>
      <c r="B13" s="7" t="s">
        <v>309</v>
      </c>
      <c r="C13" s="6"/>
      <c r="D13" s="6">
        <v>29</v>
      </c>
      <c r="E13" s="7" t="s">
        <v>307</v>
      </c>
      <c r="F13" s="8">
        <f t="shared" si="0"/>
        <v>29</v>
      </c>
      <c r="G13" s="5"/>
      <c r="H13" s="6"/>
      <c r="I13" s="7"/>
      <c r="J13" s="6"/>
      <c r="K13" s="9"/>
    </row>
    <row r="14" spans="1:11" ht="15" customHeight="1">
      <c r="A14" s="12"/>
      <c r="B14" s="7" t="s">
        <v>310</v>
      </c>
      <c r="C14" s="6"/>
      <c r="D14" s="6">
        <v>4461.78</v>
      </c>
      <c r="E14" s="7" t="s">
        <v>305</v>
      </c>
      <c r="F14" s="8">
        <f t="shared" si="0"/>
        <v>4461.78</v>
      </c>
      <c r="G14" s="5"/>
      <c r="H14" s="6"/>
      <c r="I14" s="7"/>
      <c r="J14" s="6"/>
      <c r="K14" s="9"/>
    </row>
    <row r="15" spans="1:11" ht="31.5">
      <c r="A15" s="4"/>
      <c r="B15" s="7" t="s">
        <v>311</v>
      </c>
      <c r="C15" s="6"/>
      <c r="D15" s="6">
        <v>3.3</v>
      </c>
      <c r="E15" s="7" t="s">
        <v>312</v>
      </c>
      <c r="F15" s="8">
        <f t="shared" si="0"/>
        <v>3.3</v>
      </c>
      <c r="G15" s="5"/>
      <c r="H15" s="6"/>
      <c r="I15" s="7"/>
      <c r="J15" s="6"/>
      <c r="K15" s="9"/>
    </row>
    <row r="16" spans="1:11" ht="47.25">
      <c r="A16" s="4"/>
      <c r="B16" s="32" t="s">
        <v>313</v>
      </c>
      <c r="C16" s="6"/>
      <c r="D16" s="6">
        <v>165.255</v>
      </c>
      <c r="E16" s="7" t="s">
        <v>314</v>
      </c>
      <c r="F16" s="8">
        <f t="shared" si="0"/>
        <v>165.255</v>
      </c>
      <c r="G16" s="5"/>
      <c r="H16" s="6"/>
      <c r="I16" s="7"/>
      <c r="J16" s="6"/>
      <c r="K16" s="9"/>
    </row>
    <row r="17" spans="1:11" ht="15.75">
      <c r="A17" s="4"/>
      <c r="B17" s="5" t="s">
        <v>315</v>
      </c>
      <c r="C17" s="6"/>
      <c r="D17" s="6">
        <v>74.836</v>
      </c>
      <c r="E17" s="7" t="s">
        <v>316</v>
      </c>
      <c r="F17" s="8">
        <f t="shared" si="0"/>
        <v>74.836</v>
      </c>
      <c r="G17" s="5">
        <v>2220</v>
      </c>
      <c r="H17" s="6"/>
      <c r="I17" s="7" t="str">
        <f>E17</f>
        <v>МЕДИКАМЕНТИ</v>
      </c>
      <c r="J17" s="6"/>
      <c r="K17" s="9"/>
    </row>
    <row r="18" spans="1:11" ht="15.75">
      <c r="A18" s="4"/>
      <c r="B18" s="5" t="s">
        <v>317</v>
      </c>
      <c r="C18" s="6"/>
      <c r="D18" s="6">
        <v>437.6</v>
      </c>
      <c r="E18" s="7" t="s">
        <v>318</v>
      </c>
      <c r="F18" s="8">
        <f t="shared" si="0"/>
        <v>437.6</v>
      </c>
      <c r="G18" s="5">
        <v>2220</v>
      </c>
      <c r="H18" s="6"/>
      <c r="I18" s="7" t="str">
        <f>E18</f>
        <v>Мед. ВИРОБИ</v>
      </c>
      <c r="J18" s="6">
        <v>218.8</v>
      </c>
      <c r="K18" s="9"/>
    </row>
    <row r="19" spans="1:11" ht="15.75">
      <c r="A19" s="4"/>
      <c r="B19" s="5" t="s">
        <v>319</v>
      </c>
      <c r="C19" s="6"/>
      <c r="D19" s="6">
        <v>68.08</v>
      </c>
      <c r="E19" s="7" t="s">
        <v>318</v>
      </c>
      <c r="F19" s="8">
        <f t="shared" si="0"/>
        <v>68.08</v>
      </c>
      <c r="G19" s="5">
        <v>2220</v>
      </c>
      <c r="H19" s="6"/>
      <c r="I19" s="7" t="str">
        <f>E19</f>
        <v>Мед. ВИРОБИ</v>
      </c>
      <c r="J19" s="6"/>
      <c r="K19" s="9"/>
    </row>
    <row r="20" spans="1:11" ht="15.75">
      <c r="A20" s="4"/>
      <c r="B20" s="5" t="s">
        <v>315</v>
      </c>
      <c r="C20" s="6"/>
      <c r="D20" s="6">
        <v>36.105</v>
      </c>
      <c r="E20" s="7" t="s">
        <v>316</v>
      </c>
      <c r="F20" s="8">
        <f t="shared" si="0"/>
        <v>36.105</v>
      </c>
      <c r="G20" s="5">
        <v>2220</v>
      </c>
      <c r="H20" s="6"/>
      <c r="I20" s="7" t="str">
        <f>E20</f>
        <v>МЕДИКАМЕНТИ</v>
      </c>
      <c r="J20" s="6">
        <v>106.59</v>
      </c>
      <c r="K20" s="9"/>
    </row>
    <row r="21" spans="1:11" ht="31.5">
      <c r="A21" s="4"/>
      <c r="B21" s="32" t="s">
        <v>313</v>
      </c>
      <c r="C21" s="6"/>
      <c r="D21" s="6">
        <f>112.481+128.554+356.77</f>
        <v>597.805</v>
      </c>
      <c r="E21" s="7" t="s">
        <v>320</v>
      </c>
      <c r="F21" s="8">
        <f t="shared" si="0"/>
        <v>597.805</v>
      </c>
      <c r="G21" s="5">
        <v>2220</v>
      </c>
      <c r="H21" s="6"/>
      <c r="I21" s="7" t="str">
        <f>E21</f>
        <v>Мед. ВИРОБИ, МЕДИКАМЕНТИ</v>
      </c>
      <c r="J21" s="6">
        <f>42.3+54.3</f>
        <v>96.6</v>
      </c>
      <c r="K21" s="9"/>
    </row>
    <row r="22" spans="1:11" ht="15.75">
      <c r="A22" s="4"/>
      <c r="B22" s="7" t="s">
        <v>47</v>
      </c>
      <c r="C22" s="6"/>
      <c r="D22" s="6"/>
      <c r="E22" s="7"/>
      <c r="F22" s="8">
        <f t="shared" si="0"/>
        <v>0</v>
      </c>
      <c r="G22" s="5"/>
      <c r="H22" s="6"/>
      <c r="I22" s="7"/>
      <c r="J22" s="6">
        <v>12.35</v>
      </c>
      <c r="K22" s="9"/>
    </row>
    <row r="23" spans="1:11" ht="47.25">
      <c r="A23" s="12"/>
      <c r="B23" s="7" t="s">
        <v>321</v>
      </c>
      <c r="C23" s="9"/>
      <c r="D23" s="6"/>
      <c r="E23" s="7"/>
      <c r="F23" s="8">
        <f t="shared" si="0"/>
        <v>0</v>
      </c>
      <c r="G23" s="5"/>
      <c r="H23" s="6"/>
      <c r="I23" s="7"/>
      <c r="J23" s="6">
        <v>7.68</v>
      </c>
      <c r="K23" s="9"/>
    </row>
    <row r="24" spans="1:11" ht="31.5">
      <c r="A24" s="12"/>
      <c r="B24" s="7" t="s">
        <v>99</v>
      </c>
      <c r="C24" s="6"/>
      <c r="D24" s="6"/>
      <c r="E24" s="7"/>
      <c r="F24" s="8">
        <f t="shared" si="0"/>
        <v>0</v>
      </c>
      <c r="G24" s="5"/>
      <c r="H24" s="6"/>
      <c r="I24" s="7"/>
      <c r="J24" s="6">
        <v>255.8</v>
      </c>
      <c r="K24" s="9"/>
    </row>
    <row r="25" spans="1:11" ht="15.75">
      <c r="A25" s="4"/>
      <c r="B25" s="5" t="s">
        <v>322</v>
      </c>
      <c r="C25" s="6"/>
      <c r="D25" s="6"/>
      <c r="E25" s="7"/>
      <c r="F25" s="8">
        <f t="shared" si="0"/>
        <v>0</v>
      </c>
      <c r="G25" s="5"/>
      <c r="H25" s="6"/>
      <c r="I25" s="7"/>
      <c r="J25" s="6">
        <v>8.67</v>
      </c>
      <c r="K25" s="9"/>
    </row>
    <row r="26" spans="1:11" ht="15.75">
      <c r="A26" s="4"/>
      <c r="B26" s="5" t="s">
        <v>323</v>
      </c>
      <c r="C26" s="6"/>
      <c r="D26" s="6"/>
      <c r="E26" s="7"/>
      <c r="F26" s="8">
        <f t="shared" si="0"/>
        <v>0</v>
      </c>
      <c r="G26" s="5"/>
      <c r="H26" s="6"/>
      <c r="I26" s="7"/>
      <c r="J26" s="6">
        <v>192.24</v>
      </c>
      <c r="K26" s="9"/>
    </row>
    <row r="27" spans="1:11" ht="15.75">
      <c r="A27" s="4"/>
      <c r="B27" s="5" t="s">
        <v>242</v>
      </c>
      <c r="C27" s="6"/>
      <c r="D27" s="6"/>
      <c r="E27" s="7"/>
      <c r="F27" s="8">
        <f t="shared" si="0"/>
        <v>0</v>
      </c>
      <c r="G27" s="5"/>
      <c r="H27" s="6"/>
      <c r="I27" s="7"/>
      <c r="J27" s="6">
        <v>255.2</v>
      </c>
      <c r="K27" s="9"/>
    </row>
    <row r="28" spans="1:11" ht="31.5">
      <c r="A28" s="4"/>
      <c r="B28" s="7" t="s">
        <v>324</v>
      </c>
      <c r="C28" s="6"/>
      <c r="D28" s="6"/>
      <c r="E28" s="7"/>
      <c r="F28" s="8">
        <f t="shared" si="0"/>
        <v>0</v>
      </c>
      <c r="G28" s="5"/>
      <c r="H28" s="6"/>
      <c r="I28" s="7"/>
      <c r="J28" s="6">
        <v>325.94</v>
      </c>
      <c r="K28" s="9"/>
    </row>
    <row r="29" spans="1:11" ht="15.75">
      <c r="A29" s="4"/>
      <c r="B29" s="5" t="s">
        <v>325</v>
      </c>
      <c r="C29" s="6"/>
      <c r="D29" s="6"/>
      <c r="E29" s="7"/>
      <c r="F29" s="8">
        <f t="shared" si="0"/>
        <v>0</v>
      </c>
      <c r="G29" s="5"/>
      <c r="H29" s="6"/>
      <c r="I29" s="7"/>
      <c r="J29" s="6">
        <v>3.7</v>
      </c>
      <c r="K29" s="9"/>
    </row>
    <row r="30" spans="1:11" ht="15.75">
      <c r="A30" s="4"/>
      <c r="B30" s="5" t="s">
        <v>326</v>
      </c>
      <c r="C30" s="6"/>
      <c r="D30" s="6"/>
      <c r="E30" s="7"/>
      <c r="F30" s="8">
        <f t="shared" si="0"/>
        <v>0</v>
      </c>
      <c r="G30" s="5"/>
      <c r="H30" s="6"/>
      <c r="I30" s="7"/>
      <c r="J30" s="6">
        <v>42.25</v>
      </c>
      <c r="K30" s="9"/>
    </row>
    <row r="31" spans="1:11" ht="15.75">
      <c r="A31" s="4"/>
      <c r="B31" s="5" t="s">
        <v>327</v>
      </c>
      <c r="C31" s="6"/>
      <c r="D31" s="6"/>
      <c r="E31" s="7"/>
      <c r="F31" s="8">
        <f t="shared" si="0"/>
        <v>0</v>
      </c>
      <c r="G31" s="5"/>
      <c r="H31" s="6"/>
      <c r="I31" s="7"/>
      <c r="J31" s="6">
        <v>1.3</v>
      </c>
      <c r="K31" s="9"/>
    </row>
    <row r="32" spans="1:11" ht="15.75">
      <c r="A32" s="4"/>
      <c r="B32" s="5" t="s">
        <v>328</v>
      </c>
      <c r="C32" s="6"/>
      <c r="D32" s="6"/>
      <c r="E32" s="7"/>
      <c r="F32" s="8">
        <f t="shared" si="0"/>
        <v>0</v>
      </c>
      <c r="G32" s="5"/>
      <c r="H32" s="6"/>
      <c r="I32" s="7"/>
      <c r="J32" s="6">
        <v>22.84</v>
      </c>
      <c r="K32" s="9"/>
    </row>
    <row r="33" spans="1:11" ht="15.75">
      <c r="A33" s="12"/>
      <c r="B33" s="5" t="s">
        <v>329</v>
      </c>
      <c r="C33" s="6"/>
      <c r="D33" s="6"/>
      <c r="E33" s="7"/>
      <c r="F33" s="8">
        <f t="shared" si="0"/>
        <v>0</v>
      </c>
      <c r="G33" s="5"/>
      <c r="H33" s="6"/>
      <c r="I33" s="7"/>
      <c r="J33" s="6">
        <v>6.99</v>
      </c>
      <c r="K33" s="9"/>
    </row>
    <row r="34" spans="1:11" ht="15.75">
      <c r="A34" s="12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9"/>
    </row>
    <row r="35" spans="1:11" ht="15.75">
      <c r="A35" s="4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9"/>
    </row>
    <row r="36" spans="1:11" ht="15.75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9"/>
    </row>
    <row r="37" spans="1:11" ht="15.75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9"/>
    </row>
    <row r="38" spans="1:11" ht="15.75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9"/>
    </row>
    <row r="39" spans="1:11" ht="15.75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9"/>
    </row>
    <row r="40" spans="1:11" ht="15.75">
      <c r="A40" s="4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9"/>
    </row>
    <row r="41" spans="1:11" ht="15.75">
      <c r="A41" s="4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9"/>
    </row>
    <row r="42" spans="1:11" ht="15.75">
      <c r="A42" s="4"/>
      <c r="B42" s="5"/>
      <c r="C42" s="6"/>
      <c r="D42" s="6"/>
      <c r="E42" s="7"/>
      <c r="F42" s="8">
        <f t="shared" si="0"/>
        <v>0</v>
      </c>
      <c r="G42" s="5"/>
      <c r="H42" s="6"/>
      <c r="I42" s="7"/>
      <c r="J42" s="6"/>
      <c r="K42" s="9"/>
    </row>
    <row r="43" spans="1:11" ht="15.75">
      <c r="A43" s="12"/>
      <c r="B43" s="5"/>
      <c r="C43" s="6"/>
      <c r="D43" s="6"/>
      <c r="E43" s="7"/>
      <c r="F43" s="8">
        <f t="shared" si="0"/>
        <v>0</v>
      </c>
      <c r="G43" s="5"/>
      <c r="H43" s="6"/>
      <c r="I43" s="7"/>
      <c r="J43" s="6"/>
      <c r="K43" s="9"/>
    </row>
    <row r="44" spans="1:11" ht="15.75">
      <c r="A44" s="12"/>
      <c r="B44" s="5"/>
      <c r="C44" s="6"/>
      <c r="D44" s="6"/>
      <c r="E44" s="7"/>
      <c r="F44" s="8">
        <f t="shared" si="0"/>
        <v>0</v>
      </c>
      <c r="G44" s="5"/>
      <c r="H44" s="6"/>
      <c r="I44" s="7"/>
      <c r="J44" s="6"/>
      <c r="K44" s="9"/>
    </row>
    <row r="45" spans="1:11" ht="15.75">
      <c r="A45" s="30"/>
      <c r="B45" s="13"/>
      <c r="C45" s="31"/>
      <c r="D45" s="31"/>
      <c r="E45" s="32"/>
      <c r="F45" s="8">
        <f t="shared" si="0"/>
        <v>0</v>
      </c>
      <c r="G45" s="13"/>
      <c r="H45" s="31"/>
      <c r="I45" s="32"/>
      <c r="J45" s="31"/>
      <c r="K45" s="9"/>
    </row>
    <row r="46" spans="1:11" ht="15.75">
      <c r="A46" s="30"/>
      <c r="B46" s="13"/>
      <c r="C46" s="31"/>
      <c r="D46" s="31"/>
      <c r="E46" s="32"/>
      <c r="F46" s="8">
        <f t="shared" si="0"/>
        <v>0</v>
      </c>
      <c r="G46" s="13"/>
      <c r="H46" s="31"/>
      <c r="I46" s="32"/>
      <c r="J46" s="31"/>
      <c r="K46" s="9"/>
    </row>
    <row r="47" spans="1:11" ht="15.75">
      <c r="A47" s="30"/>
      <c r="B47" s="13"/>
      <c r="C47" s="31"/>
      <c r="D47" s="31"/>
      <c r="E47" s="32"/>
      <c r="F47" s="8">
        <f t="shared" si="0"/>
        <v>0</v>
      </c>
      <c r="G47" s="13"/>
      <c r="H47" s="31"/>
      <c r="I47" s="32"/>
      <c r="J47" s="31"/>
      <c r="K47" s="9"/>
    </row>
    <row r="48" spans="1:11" ht="15.75">
      <c r="A48" s="13"/>
      <c r="B48" s="14" t="s">
        <v>30</v>
      </c>
      <c r="C48" s="15">
        <f>SUM(C5:C47)</f>
        <v>266.286</v>
      </c>
      <c r="D48" s="15">
        <f>SUM(D5:D47)</f>
        <v>12766.045999999997</v>
      </c>
      <c r="E48" s="16"/>
      <c r="F48" s="17">
        <f t="shared" si="0"/>
        <v>13032.331999999997</v>
      </c>
      <c r="G48" s="18"/>
      <c r="H48" s="15">
        <f>SUM(H5:H47)</f>
        <v>156.335</v>
      </c>
      <c r="I48" s="16"/>
      <c r="J48" s="15">
        <f>SUM(J5:J47)</f>
        <v>1601.47</v>
      </c>
      <c r="K48" s="19">
        <f>C48-H48</f>
        <v>109.951</v>
      </c>
    </row>
    <row r="51" spans="2:8" ht="15.75">
      <c r="B51" s="20" t="s">
        <v>263</v>
      </c>
      <c r="F51" s="21"/>
      <c r="G51" s="188" t="s">
        <v>330</v>
      </c>
      <c r="H51" s="188"/>
    </row>
    <row r="52" spans="2:8" ht="15">
      <c r="B52" s="20"/>
      <c r="F52" s="189" t="s">
        <v>33</v>
      </c>
      <c r="G52" s="189"/>
      <c r="H52" s="189"/>
    </row>
    <row r="53" spans="2:8" ht="15.75">
      <c r="B53" s="20" t="s">
        <v>34</v>
      </c>
      <c r="F53" s="21"/>
      <c r="G53" s="188" t="s">
        <v>331</v>
      </c>
      <c r="H53" s="188"/>
    </row>
    <row r="54" spans="6:8" ht="12.75">
      <c r="F54" s="189" t="s">
        <v>33</v>
      </c>
      <c r="G54" s="189"/>
      <c r="H54" s="189"/>
    </row>
  </sheetData>
  <sheetProtection selectLockedCells="1" selectUnlockedCells="1"/>
  <mergeCells count="12">
    <mergeCell ref="G51:H51"/>
    <mergeCell ref="F52:H52"/>
    <mergeCell ref="G53:H53"/>
    <mergeCell ref="F54:H5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4"/>
  <sheetViews>
    <sheetView zoomScale="90" zoomScaleNormal="90" zoomScalePageLayoutView="0" workbookViewId="0" topLeftCell="A1">
      <selection activeCell="G4" sqref="G4"/>
    </sheetView>
  </sheetViews>
  <sheetFormatPr defaultColWidth="11.57421875" defaultRowHeight="12.75"/>
  <cols>
    <col min="1" max="1" width="7.28125" style="0" customWidth="1"/>
    <col min="2" max="2" width="27.14062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3" width="9.00390625" style="0" customWidth="1"/>
  </cols>
  <sheetData>
    <row r="1" spans="1:11" ht="61.5" customHeight="1">
      <c r="A1" s="1"/>
      <c r="B1" s="183" t="s">
        <v>332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31.5" customHeight="1">
      <c r="A2" s="184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58.2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31.5">
      <c r="A5" s="12">
        <v>1</v>
      </c>
      <c r="B5" s="7" t="s">
        <v>333</v>
      </c>
      <c r="C5" s="6"/>
      <c r="D5" s="6">
        <v>17.3</v>
      </c>
      <c r="E5" s="7" t="s">
        <v>15</v>
      </c>
      <c r="F5" s="8">
        <f aca="true" t="shared" si="0" ref="F5:F28">SUM(C5,D5)</f>
        <v>17.3</v>
      </c>
      <c r="G5" s="102"/>
      <c r="H5" s="6"/>
      <c r="I5" s="7" t="s">
        <v>15</v>
      </c>
      <c r="J5" s="6">
        <v>17.3</v>
      </c>
      <c r="K5" s="9"/>
    </row>
    <row r="6" spans="1:11" ht="15.75">
      <c r="A6" s="12">
        <v>2</v>
      </c>
      <c r="B6" s="7" t="s">
        <v>334</v>
      </c>
      <c r="C6" s="6"/>
      <c r="D6" s="6">
        <f>31.3+9.1+12.5</f>
        <v>52.9</v>
      </c>
      <c r="E6" s="7" t="s">
        <v>15</v>
      </c>
      <c r="F6" s="8">
        <f t="shared" si="0"/>
        <v>52.9</v>
      </c>
      <c r="G6" s="102"/>
      <c r="H6" s="6"/>
      <c r="I6" s="7" t="s">
        <v>15</v>
      </c>
      <c r="J6" s="6">
        <f>31.3+9.1+12.5</f>
        <v>52.9</v>
      </c>
      <c r="K6" s="9"/>
    </row>
    <row r="7" spans="1:11" ht="15.75">
      <c r="A7" s="12">
        <v>3</v>
      </c>
      <c r="B7" s="7" t="s">
        <v>335</v>
      </c>
      <c r="C7" s="6"/>
      <c r="D7" s="6">
        <v>435.8</v>
      </c>
      <c r="E7" s="7" t="s">
        <v>336</v>
      </c>
      <c r="F7" s="8">
        <f t="shared" si="0"/>
        <v>435.8</v>
      </c>
      <c r="G7" s="102"/>
      <c r="H7" s="6"/>
      <c r="I7" s="7" t="s">
        <v>336</v>
      </c>
      <c r="J7" s="6">
        <v>435.8</v>
      </c>
      <c r="K7" s="9"/>
    </row>
    <row r="8" spans="1:11" ht="31.5">
      <c r="A8" s="12">
        <v>5</v>
      </c>
      <c r="B8" s="7" t="s">
        <v>337</v>
      </c>
      <c r="C8" s="6"/>
      <c r="D8" s="6">
        <f>117.1+111.2</f>
        <v>228.3</v>
      </c>
      <c r="E8" s="7" t="s">
        <v>15</v>
      </c>
      <c r="F8" s="8">
        <f t="shared" si="0"/>
        <v>228.3</v>
      </c>
      <c r="G8" s="102"/>
      <c r="H8" s="6"/>
      <c r="I8" s="7" t="s">
        <v>15</v>
      </c>
      <c r="J8" s="6">
        <f>117.1+111.2</f>
        <v>228.3</v>
      </c>
      <c r="K8" s="9"/>
    </row>
    <row r="9" spans="1:11" ht="15.75">
      <c r="A9" s="12">
        <v>6</v>
      </c>
      <c r="B9" s="7" t="s">
        <v>338</v>
      </c>
      <c r="C9" s="6"/>
      <c r="D9" s="6">
        <v>319</v>
      </c>
      <c r="E9" s="7" t="s">
        <v>15</v>
      </c>
      <c r="F9" s="8">
        <f t="shared" si="0"/>
        <v>319</v>
      </c>
      <c r="G9" s="102"/>
      <c r="H9" s="6"/>
      <c r="I9" s="7" t="s">
        <v>15</v>
      </c>
      <c r="J9" s="6">
        <v>319</v>
      </c>
      <c r="K9" s="9"/>
    </row>
    <row r="10" spans="1:11" ht="31.5">
      <c r="A10" s="12">
        <v>7</v>
      </c>
      <c r="B10" s="7" t="s">
        <v>339</v>
      </c>
      <c r="C10" s="6"/>
      <c r="D10" s="6">
        <f>8+49.3</f>
        <v>57.3</v>
      </c>
      <c r="E10" s="7" t="s">
        <v>15</v>
      </c>
      <c r="F10" s="8">
        <f t="shared" si="0"/>
        <v>57.3</v>
      </c>
      <c r="G10" s="102"/>
      <c r="H10" s="6"/>
      <c r="I10" s="7" t="s">
        <v>15</v>
      </c>
      <c r="J10" s="6">
        <f>8+49.3</f>
        <v>57.3</v>
      </c>
      <c r="K10" s="9"/>
    </row>
    <row r="11" spans="1:11" ht="15.75">
      <c r="A11" s="12">
        <v>8</v>
      </c>
      <c r="B11" s="7" t="s">
        <v>340</v>
      </c>
      <c r="C11" s="6"/>
      <c r="D11" s="6">
        <f>18.7</f>
        <v>18.7</v>
      </c>
      <c r="E11" s="7" t="s">
        <v>15</v>
      </c>
      <c r="F11" s="8">
        <f t="shared" si="0"/>
        <v>18.7</v>
      </c>
      <c r="G11" s="102"/>
      <c r="H11" s="6"/>
      <c r="I11" s="7" t="s">
        <v>15</v>
      </c>
      <c r="J11" s="6">
        <f>18.7</f>
        <v>18.7</v>
      </c>
      <c r="K11" s="9"/>
    </row>
    <row r="12" spans="1:11" ht="31.5">
      <c r="A12" s="12">
        <v>9</v>
      </c>
      <c r="B12" s="7" t="s">
        <v>341</v>
      </c>
      <c r="C12" s="6"/>
      <c r="D12" s="6">
        <f>5.8+5.8</f>
        <v>11.6</v>
      </c>
      <c r="E12" s="7" t="s">
        <v>15</v>
      </c>
      <c r="F12" s="8">
        <f t="shared" si="0"/>
        <v>11.6</v>
      </c>
      <c r="G12" s="102"/>
      <c r="H12" s="6"/>
      <c r="I12" s="7" t="s">
        <v>15</v>
      </c>
      <c r="J12" s="6">
        <f>5.8+5.8</f>
        <v>11.6</v>
      </c>
      <c r="K12" s="9"/>
    </row>
    <row r="13" spans="1:11" ht="15.75">
      <c r="A13" s="12">
        <v>10</v>
      </c>
      <c r="B13" s="7" t="s">
        <v>342</v>
      </c>
      <c r="C13" s="6"/>
      <c r="D13" s="6">
        <f>185.9+0.3</f>
        <v>186.20000000000002</v>
      </c>
      <c r="E13" s="7" t="s">
        <v>15</v>
      </c>
      <c r="F13" s="8">
        <f t="shared" si="0"/>
        <v>186.20000000000002</v>
      </c>
      <c r="G13" s="102"/>
      <c r="H13" s="6"/>
      <c r="I13" s="7" t="s">
        <v>15</v>
      </c>
      <c r="J13" s="6">
        <f>185.9+0.3</f>
        <v>186.20000000000002</v>
      </c>
      <c r="K13" s="9"/>
    </row>
    <row r="14" spans="1:11" ht="31.5">
      <c r="A14" s="30">
        <v>11</v>
      </c>
      <c r="B14" s="7" t="s">
        <v>343</v>
      </c>
      <c r="C14" s="31"/>
      <c r="D14" s="31">
        <v>3.1</v>
      </c>
      <c r="E14" s="7" t="s">
        <v>15</v>
      </c>
      <c r="F14" s="8">
        <f t="shared" si="0"/>
        <v>3.1</v>
      </c>
      <c r="G14" s="103"/>
      <c r="H14" s="31"/>
      <c r="I14" s="7" t="s">
        <v>15</v>
      </c>
      <c r="J14" s="31">
        <v>3.1</v>
      </c>
      <c r="K14" s="9"/>
    </row>
    <row r="15" spans="1:11" ht="15.75">
      <c r="A15" s="30">
        <v>12</v>
      </c>
      <c r="B15" s="7" t="s">
        <v>344</v>
      </c>
      <c r="C15" s="31"/>
      <c r="D15" s="31">
        <v>11.7</v>
      </c>
      <c r="E15" s="7" t="s">
        <v>15</v>
      </c>
      <c r="F15" s="8">
        <f t="shared" si="0"/>
        <v>11.7</v>
      </c>
      <c r="G15" s="103"/>
      <c r="H15" s="31"/>
      <c r="I15" s="7" t="s">
        <v>15</v>
      </c>
      <c r="J15" s="31">
        <v>11.7</v>
      </c>
      <c r="K15" s="9"/>
    </row>
    <row r="16" spans="1:11" ht="15.75">
      <c r="A16" s="30">
        <v>13</v>
      </c>
      <c r="B16" s="7" t="s">
        <v>345</v>
      </c>
      <c r="C16" s="31"/>
      <c r="D16" s="31">
        <v>79.2</v>
      </c>
      <c r="E16" s="7" t="s">
        <v>15</v>
      </c>
      <c r="F16" s="8">
        <f t="shared" si="0"/>
        <v>79.2</v>
      </c>
      <c r="G16" s="103"/>
      <c r="H16" s="31"/>
      <c r="I16" s="7" t="s">
        <v>15</v>
      </c>
      <c r="J16" s="31">
        <v>79.2</v>
      </c>
      <c r="K16" s="9"/>
    </row>
    <row r="17" spans="1:11" ht="15.75">
      <c r="A17" s="30">
        <v>14</v>
      </c>
      <c r="B17" s="7" t="s">
        <v>346</v>
      </c>
      <c r="C17" s="31"/>
      <c r="D17" s="31">
        <f>0.2</f>
        <v>0.2</v>
      </c>
      <c r="E17" s="7" t="s">
        <v>15</v>
      </c>
      <c r="F17" s="8">
        <f t="shared" si="0"/>
        <v>0.2</v>
      </c>
      <c r="G17" s="103"/>
      <c r="H17" s="31"/>
      <c r="I17" s="7" t="s">
        <v>15</v>
      </c>
      <c r="J17" s="31">
        <f>0.2</f>
        <v>0.2</v>
      </c>
      <c r="K17" s="9"/>
    </row>
    <row r="18" spans="1:11" ht="31.5">
      <c r="A18" s="30">
        <v>15</v>
      </c>
      <c r="B18" s="7" t="s">
        <v>347</v>
      </c>
      <c r="C18" s="31"/>
      <c r="D18" s="31">
        <f>5.3+8.3</f>
        <v>13.600000000000001</v>
      </c>
      <c r="E18" s="7" t="s">
        <v>15</v>
      </c>
      <c r="F18" s="8">
        <f t="shared" si="0"/>
        <v>13.600000000000001</v>
      </c>
      <c r="G18" s="103"/>
      <c r="H18" s="31"/>
      <c r="I18" s="7" t="s">
        <v>15</v>
      </c>
      <c r="J18" s="31">
        <f>5.3+8.3</f>
        <v>13.600000000000001</v>
      </c>
      <c r="K18" s="9"/>
    </row>
    <row r="19" spans="1:11" ht="15.75">
      <c r="A19" s="30">
        <v>16</v>
      </c>
      <c r="B19" s="7" t="s">
        <v>348</v>
      </c>
      <c r="C19" s="31"/>
      <c r="D19" s="31"/>
      <c r="E19" s="7" t="s">
        <v>15</v>
      </c>
      <c r="F19" s="8">
        <f t="shared" si="0"/>
        <v>0</v>
      </c>
      <c r="G19" s="103"/>
      <c r="H19" s="31"/>
      <c r="I19" s="7" t="s">
        <v>15</v>
      </c>
      <c r="J19" s="31"/>
      <c r="K19" s="9"/>
    </row>
    <row r="20" spans="1:11" ht="15.75">
      <c r="A20" s="30">
        <v>17</v>
      </c>
      <c r="B20" s="7" t="s">
        <v>349</v>
      </c>
      <c r="C20" s="31"/>
      <c r="D20" s="31">
        <v>15</v>
      </c>
      <c r="E20" s="7" t="s">
        <v>15</v>
      </c>
      <c r="F20" s="8">
        <f t="shared" si="0"/>
        <v>15</v>
      </c>
      <c r="G20" s="103"/>
      <c r="H20" s="31"/>
      <c r="I20" s="7" t="s">
        <v>15</v>
      </c>
      <c r="J20" s="31">
        <v>15</v>
      </c>
      <c r="K20" s="9"/>
    </row>
    <row r="21" spans="1:11" ht="15.75">
      <c r="A21" s="30">
        <v>18</v>
      </c>
      <c r="B21" s="7" t="s">
        <v>350</v>
      </c>
      <c r="C21" s="31"/>
      <c r="D21" s="31">
        <v>12.9</v>
      </c>
      <c r="E21" s="7" t="s">
        <v>15</v>
      </c>
      <c r="F21" s="8">
        <f t="shared" si="0"/>
        <v>12.9</v>
      </c>
      <c r="G21" s="103"/>
      <c r="H21" s="31"/>
      <c r="I21" s="7" t="s">
        <v>15</v>
      </c>
      <c r="J21" s="31">
        <v>12.9</v>
      </c>
      <c r="K21" s="9"/>
    </row>
    <row r="22" spans="1:11" ht="15.75">
      <c r="A22" s="30">
        <v>19</v>
      </c>
      <c r="B22" s="7" t="s">
        <v>351</v>
      </c>
      <c r="C22" s="31"/>
      <c r="D22" s="31">
        <v>6.2</v>
      </c>
      <c r="E22" s="7" t="s">
        <v>15</v>
      </c>
      <c r="F22" s="8">
        <f t="shared" si="0"/>
        <v>6.2</v>
      </c>
      <c r="G22" s="103"/>
      <c r="H22" s="31"/>
      <c r="I22" s="7" t="s">
        <v>15</v>
      </c>
      <c r="J22" s="31">
        <v>6.2</v>
      </c>
      <c r="K22" s="9"/>
    </row>
    <row r="23" spans="1:11" ht="15.75">
      <c r="A23" s="30">
        <v>20</v>
      </c>
      <c r="B23" s="7" t="s">
        <v>352</v>
      </c>
      <c r="C23" s="31"/>
      <c r="D23" s="31">
        <f>2.6</f>
        <v>2.6</v>
      </c>
      <c r="E23" s="7" t="s">
        <v>15</v>
      </c>
      <c r="F23" s="8">
        <f t="shared" si="0"/>
        <v>2.6</v>
      </c>
      <c r="G23" s="103"/>
      <c r="H23" s="31"/>
      <c r="I23" s="7" t="s">
        <v>15</v>
      </c>
      <c r="J23" s="31">
        <f>2.6</f>
        <v>2.6</v>
      </c>
      <c r="K23" s="9"/>
    </row>
    <row r="24" spans="1:11" ht="31.5">
      <c r="A24" s="30">
        <v>21</v>
      </c>
      <c r="B24" s="7" t="s">
        <v>353</v>
      </c>
      <c r="C24" s="31"/>
      <c r="D24" s="31">
        <v>38</v>
      </c>
      <c r="E24" s="7" t="s">
        <v>27</v>
      </c>
      <c r="F24" s="8">
        <f t="shared" si="0"/>
        <v>38</v>
      </c>
      <c r="G24" s="103"/>
      <c r="H24" s="31"/>
      <c r="I24" s="7" t="s">
        <v>27</v>
      </c>
      <c r="J24" s="31">
        <v>38</v>
      </c>
      <c r="K24" s="9"/>
    </row>
    <row r="25" spans="1:11" ht="31.5">
      <c r="A25" s="30">
        <v>22</v>
      </c>
      <c r="B25" s="7" t="s">
        <v>354</v>
      </c>
      <c r="C25" s="31"/>
      <c r="D25" s="31">
        <v>6</v>
      </c>
      <c r="E25" s="7" t="s">
        <v>15</v>
      </c>
      <c r="F25" s="8">
        <f t="shared" si="0"/>
        <v>6</v>
      </c>
      <c r="G25" s="103"/>
      <c r="H25" s="31"/>
      <c r="I25" s="7" t="s">
        <v>15</v>
      </c>
      <c r="J25" s="31">
        <v>6</v>
      </c>
      <c r="K25" s="9"/>
    </row>
    <row r="26" spans="1:11" ht="15.75">
      <c r="A26" s="30"/>
      <c r="B26" s="7"/>
      <c r="C26" s="31"/>
      <c r="D26" s="31"/>
      <c r="E26" s="7"/>
      <c r="F26" s="8">
        <f t="shared" si="0"/>
        <v>0</v>
      </c>
      <c r="G26" s="103"/>
      <c r="H26" s="31"/>
      <c r="I26" s="7"/>
      <c r="J26" s="31"/>
      <c r="K26" s="9"/>
    </row>
    <row r="27" spans="1:11" ht="15.75">
      <c r="A27" s="30"/>
      <c r="B27" s="7"/>
      <c r="C27" s="31"/>
      <c r="D27" s="31"/>
      <c r="E27" s="7"/>
      <c r="F27" s="8">
        <f t="shared" si="0"/>
        <v>0</v>
      </c>
      <c r="G27" s="103"/>
      <c r="H27" s="31"/>
      <c r="I27" s="7"/>
      <c r="J27" s="31"/>
      <c r="K27" s="9"/>
    </row>
    <row r="28" spans="1:11" ht="15.75">
      <c r="A28" s="13"/>
      <c r="B28" s="14" t="s">
        <v>30</v>
      </c>
      <c r="C28" s="15">
        <f>SUM(C5:C15)</f>
        <v>0</v>
      </c>
      <c r="D28" s="15">
        <f>SUM(D5:D27)</f>
        <v>1515.6</v>
      </c>
      <c r="E28" s="16"/>
      <c r="F28" s="17">
        <f t="shared" si="0"/>
        <v>1515.6</v>
      </c>
      <c r="G28" s="18"/>
      <c r="H28" s="15">
        <f>SUM(H5:H15)</f>
        <v>0</v>
      </c>
      <c r="I28" s="16"/>
      <c r="J28" s="15">
        <f>SUM(J5:J27)</f>
        <v>1515.6</v>
      </c>
      <c r="K28" s="19">
        <f>C28-H28</f>
        <v>0</v>
      </c>
    </row>
    <row r="31" spans="2:8" ht="15.75">
      <c r="B31" s="20" t="s">
        <v>164</v>
      </c>
      <c r="F31" s="21"/>
      <c r="G31" s="188" t="s">
        <v>355</v>
      </c>
      <c r="H31" s="188"/>
    </row>
    <row r="32" spans="2:8" ht="15">
      <c r="B32" s="20"/>
      <c r="F32" s="189" t="s">
        <v>33</v>
      </c>
      <c r="G32" s="189"/>
      <c r="H32" s="189"/>
    </row>
    <row r="33" spans="2:8" ht="15.75">
      <c r="B33" s="20" t="s">
        <v>34</v>
      </c>
      <c r="D33" s="43"/>
      <c r="F33" s="21"/>
      <c r="G33" s="188" t="s">
        <v>356</v>
      </c>
      <c r="H33" s="188"/>
    </row>
    <row r="34" spans="6:8" ht="12.75">
      <c r="F34" s="189" t="s">
        <v>33</v>
      </c>
      <c r="G34" s="189"/>
      <c r="H34" s="189"/>
    </row>
  </sheetData>
  <sheetProtection selectLockedCells="1" selectUnlockedCells="1"/>
  <mergeCells count="12">
    <mergeCell ref="G31:H31"/>
    <mergeCell ref="F32:H32"/>
    <mergeCell ref="G33:H33"/>
    <mergeCell ref="F34:H3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54"/>
  <sheetViews>
    <sheetView zoomScale="90" zoomScaleNormal="90" zoomScalePageLayoutView="0" workbookViewId="0" topLeftCell="A1">
      <selection activeCell="I4" sqref="I4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83" t="s">
        <v>357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31.5" customHeight="1">
      <c r="A2" s="184" t="s">
        <v>671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58.2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47.25">
      <c r="A5" s="4">
        <v>1</v>
      </c>
      <c r="B5" s="7" t="s">
        <v>358</v>
      </c>
      <c r="C5" s="6"/>
      <c r="D5" s="23">
        <v>46.41</v>
      </c>
      <c r="E5" s="7" t="s">
        <v>28</v>
      </c>
      <c r="F5" s="8">
        <f aca="true" t="shared" si="0" ref="F5:F48">SUM(C5,D5)</f>
        <v>46.41</v>
      </c>
      <c r="G5" s="5"/>
      <c r="H5" s="6"/>
      <c r="I5" s="56" t="s">
        <v>28</v>
      </c>
      <c r="J5" s="6">
        <v>46.41</v>
      </c>
      <c r="K5" s="9"/>
    </row>
    <row r="6" spans="1:11" ht="36.75" customHeight="1">
      <c r="A6" s="4">
        <v>2</v>
      </c>
      <c r="B6" s="96" t="s">
        <v>359</v>
      </c>
      <c r="C6" s="6"/>
      <c r="D6" s="23">
        <v>2.3</v>
      </c>
      <c r="E6" s="7" t="s">
        <v>28</v>
      </c>
      <c r="F6" s="8">
        <f t="shared" si="0"/>
        <v>2.3</v>
      </c>
      <c r="G6" s="5"/>
      <c r="H6" s="6"/>
      <c r="I6" s="56" t="s">
        <v>28</v>
      </c>
      <c r="J6" s="6">
        <v>2.3</v>
      </c>
      <c r="K6" s="9"/>
    </row>
    <row r="7" spans="1:11" ht="47.25">
      <c r="A7" s="4">
        <v>3</v>
      </c>
      <c r="B7" s="96" t="s">
        <v>360</v>
      </c>
      <c r="C7" s="6"/>
      <c r="D7" s="23">
        <v>72.1</v>
      </c>
      <c r="E7" s="7" t="s">
        <v>28</v>
      </c>
      <c r="F7" s="8">
        <f t="shared" si="0"/>
        <v>72.1</v>
      </c>
      <c r="G7" s="5"/>
      <c r="H7" s="6"/>
      <c r="I7" s="56" t="s">
        <v>28</v>
      </c>
      <c r="J7" s="6">
        <v>72.1</v>
      </c>
      <c r="K7" s="9"/>
    </row>
    <row r="8" spans="1:11" ht="26.25">
      <c r="A8" s="4"/>
      <c r="B8" s="104" t="s">
        <v>361</v>
      </c>
      <c r="C8" s="6"/>
      <c r="D8" s="23">
        <v>326.9</v>
      </c>
      <c r="E8" s="105" t="s">
        <v>48</v>
      </c>
      <c r="F8" s="8">
        <f t="shared" si="0"/>
        <v>326.9</v>
      </c>
      <c r="G8" s="5"/>
      <c r="H8" s="6"/>
      <c r="I8" s="105" t="s">
        <v>48</v>
      </c>
      <c r="J8" s="23">
        <v>326.9</v>
      </c>
      <c r="K8" s="9"/>
    </row>
    <row r="9" spans="1:11" ht="15.75">
      <c r="A9" s="4"/>
      <c r="B9" s="106" t="s">
        <v>362</v>
      </c>
      <c r="C9" s="6"/>
      <c r="D9" s="23">
        <v>394.01</v>
      </c>
      <c r="E9" s="105" t="s">
        <v>48</v>
      </c>
      <c r="F9" s="8">
        <f t="shared" si="0"/>
        <v>394.01</v>
      </c>
      <c r="G9" s="5"/>
      <c r="H9" s="6"/>
      <c r="I9" s="105" t="s">
        <v>48</v>
      </c>
      <c r="J9" s="23">
        <v>394.01</v>
      </c>
      <c r="K9" s="9"/>
    </row>
    <row r="10" spans="1:11" ht="15.75">
      <c r="A10" s="4"/>
      <c r="B10" s="107" t="s">
        <v>363</v>
      </c>
      <c r="C10" s="6"/>
      <c r="D10" s="6">
        <v>108.008</v>
      </c>
      <c r="E10" s="105" t="s">
        <v>48</v>
      </c>
      <c r="F10" s="8">
        <f t="shared" si="0"/>
        <v>108.008</v>
      </c>
      <c r="G10" s="12"/>
      <c r="H10" s="6"/>
      <c r="I10" s="105" t="s">
        <v>48</v>
      </c>
      <c r="J10" s="6">
        <v>108.008</v>
      </c>
      <c r="K10" s="9"/>
    </row>
    <row r="11" spans="1:11" ht="26.25">
      <c r="A11" s="4"/>
      <c r="B11" s="107" t="s">
        <v>364</v>
      </c>
      <c r="C11" s="6"/>
      <c r="D11" s="6">
        <v>22.6</v>
      </c>
      <c r="E11" s="105" t="s">
        <v>48</v>
      </c>
      <c r="F11" s="8">
        <f t="shared" si="0"/>
        <v>22.6</v>
      </c>
      <c r="G11" s="12"/>
      <c r="H11" s="6"/>
      <c r="I11" s="105" t="s">
        <v>48</v>
      </c>
      <c r="J11" s="6">
        <v>22.6</v>
      </c>
      <c r="K11" s="9"/>
    </row>
    <row r="12" spans="1:11" ht="29.25" customHeight="1">
      <c r="A12" s="4"/>
      <c r="B12" s="104" t="s">
        <v>365</v>
      </c>
      <c r="C12" s="6"/>
      <c r="D12" s="6">
        <v>149.9</v>
      </c>
      <c r="E12" s="105" t="s">
        <v>48</v>
      </c>
      <c r="F12" s="8">
        <f t="shared" si="0"/>
        <v>149.9</v>
      </c>
      <c r="G12" s="5"/>
      <c r="H12" s="6"/>
      <c r="I12" s="105" t="s">
        <v>48</v>
      </c>
      <c r="J12" s="6">
        <v>149.9</v>
      </c>
      <c r="K12" s="9"/>
    </row>
    <row r="13" spans="1:11" ht="30" customHeight="1">
      <c r="A13" s="12"/>
      <c r="B13" s="104" t="s">
        <v>366</v>
      </c>
      <c r="C13" s="6"/>
      <c r="D13" s="6">
        <v>159.4</v>
      </c>
      <c r="E13" s="7" t="s">
        <v>367</v>
      </c>
      <c r="F13" s="8">
        <f t="shared" si="0"/>
        <v>159.4</v>
      </c>
      <c r="G13" s="5"/>
      <c r="H13" s="6"/>
      <c r="I13" s="7" t="s">
        <v>367</v>
      </c>
      <c r="J13" s="6">
        <f>D13</f>
        <v>159.4</v>
      </c>
      <c r="K13" s="9"/>
    </row>
    <row r="14" spans="1:11" ht="40.5" customHeight="1">
      <c r="A14" s="12"/>
      <c r="B14" s="104" t="s">
        <v>368</v>
      </c>
      <c r="C14" s="6"/>
      <c r="D14" s="6">
        <v>112.8</v>
      </c>
      <c r="E14" s="7" t="s">
        <v>369</v>
      </c>
      <c r="F14" s="8">
        <f t="shared" si="0"/>
        <v>112.8</v>
      </c>
      <c r="G14" s="5"/>
      <c r="H14" s="6"/>
      <c r="I14" s="7" t="s">
        <v>369</v>
      </c>
      <c r="J14" s="6">
        <f>D14</f>
        <v>112.8</v>
      </c>
      <c r="K14" s="9"/>
    </row>
    <row r="15" spans="1:11" ht="31.5" customHeight="1">
      <c r="A15" s="4"/>
      <c r="B15" s="104" t="s">
        <v>370</v>
      </c>
      <c r="C15" s="6"/>
      <c r="D15" s="6">
        <v>108</v>
      </c>
      <c r="E15" s="7" t="s">
        <v>371</v>
      </c>
      <c r="F15" s="8">
        <f t="shared" si="0"/>
        <v>108</v>
      </c>
      <c r="G15" s="5"/>
      <c r="H15" s="6"/>
      <c r="I15" s="7" t="s">
        <v>371</v>
      </c>
      <c r="J15" s="6">
        <f>D15</f>
        <v>108</v>
      </c>
      <c r="K15" s="9"/>
    </row>
    <row r="16" spans="1:11" ht="31.5" customHeight="1">
      <c r="A16" s="4"/>
      <c r="B16" s="104" t="s">
        <v>372</v>
      </c>
      <c r="C16" s="6"/>
      <c r="D16" s="6">
        <v>360</v>
      </c>
      <c r="E16" s="7" t="s">
        <v>371</v>
      </c>
      <c r="F16" s="8">
        <f t="shared" si="0"/>
        <v>360</v>
      </c>
      <c r="G16" s="5"/>
      <c r="H16" s="6"/>
      <c r="I16" s="7" t="s">
        <v>371</v>
      </c>
      <c r="J16" s="6">
        <f>D16</f>
        <v>360</v>
      </c>
      <c r="K16" s="9"/>
    </row>
    <row r="17" spans="1:11" ht="15.75">
      <c r="A17" s="4"/>
      <c r="B17" s="5" t="s">
        <v>373</v>
      </c>
      <c r="C17" s="6"/>
      <c r="D17" s="6">
        <v>7.4</v>
      </c>
      <c r="E17" s="7" t="s">
        <v>374</v>
      </c>
      <c r="F17" s="8">
        <f t="shared" si="0"/>
        <v>7.4</v>
      </c>
      <c r="G17" s="5"/>
      <c r="H17" s="6"/>
      <c r="I17" s="7" t="s">
        <v>374</v>
      </c>
      <c r="J17" s="6">
        <f>D17</f>
        <v>7.4</v>
      </c>
      <c r="K17" s="9"/>
    </row>
    <row r="18" spans="1:11" ht="15.75">
      <c r="A18" s="4"/>
      <c r="B18" s="5"/>
      <c r="C18" s="6"/>
      <c r="D18" s="6"/>
      <c r="E18" s="7"/>
      <c r="F18" s="8">
        <f t="shared" si="0"/>
        <v>0</v>
      </c>
      <c r="G18" s="5"/>
      <c r="H18" s="6"/>
      <c r="I18" s="7"/>
      <c r="J18" s="6"/>
      <c r="K18" s="9"/>
    </row>
    <row r="19" spans="1:11" ht="15.75">
      <c r="A19" s="4"/>
      <c r="B19" s="5"/>
      <c r="C19" s="6"/>
      <c r="D19" s="6"/>
      <c r="E19" s="7"/>
      <c r="F19" s="8">
        <f t="shared" si="0"/>
        <v>0</v>
      </c>
      <c r="G19" s="5"/>
      <c r="H19" s="6"/>
      <c r="I19" s="7"/>
      <c r="J19" s="6"/>
      <c r="K19" s="9"/>
    </row>
    <row r="20" spans="1:11" ht="15.75">
      <c r="A20" s="4"/>
      <c r="B20" s="5"/>
      <c r="C20" s="6"/>
      <c r="D20" s="6"/>
      <c r="E20" s="7"/>
      <c r="F20" s="8">
        <f t="shared" si="0"/>
        <v>0</v>
      </c>
      <c r="G20" s="5"/>
      <c r="H20" s="6"/>
      <c r="I20" s="7"/>
      <c r="J20" s="6"/>
      <c r="K20" s="9"/>
    </row>
    <row r="21" spans="1:11" ht="15.75">
      <c r="A21" s="4"/>
      <c r="B21" s="5"/>
      <c r="C21" s="6"/>
      <c r="D21" s="6"/>
      <c r="E21" s="7"/>
      <c r="F21" s="8">
        <f t="shared" si="0"/>
        <v>0</v>
      </c>
      <c r="G21" s="5"/>
      <c r="H21" s="6"/>
      <c r="I21" s="7"/>
      <c r="J21" s="6"/>
      <c r="K21" s="9"/>
    </row>
    <row r="22" spans="1:11" ht="15.75">
      <c r="A22" s="4"/>
      <c r="B22" s="5"/>
      <c r="C22" s="6"/>
      <c r="D22" s="6"/>
      <c r="E22" s="7"/>
      <c r="F22" s="8">
        <f t="shared" si="0"/>
        <v>0</v>
      </c>
      <c r="G22" s="5"/>
      <c r="H22" s="6"/>
      <c r="I22" s="7"/>
      <c r="J22" s="6"/>
      <c r="K22" s="9"/>
    </row>
    <row r="23" spans="1:11" ht="15.75">
      <c r="A23" s="12"/>
      <c r="B23" s="5"/>
      <c r="C23" s="6"/>
      <c r="D23" s="6"/>
      <c r="E23" s="7"/>
      <c r="F23" s="8">
        <f t="shared" si="0"/>
        <v>0</v>
      </c>
      <c r="G23" s="5"/>
      <c r="H23" s="6"/>
      <c r="I23" s="7"/>
      <c r="J23" s="6"/>
      <c r="K23" s="9"/>
    </row>
    <row r="24" spans="1:11" ht="15.75">
      <c r="A24" s="12"/>
      <c r="B24" s="5"/>
      <c r="C24" s="6"/>
      <c r="D24" s="6"/>
      <c r="E24" s="7"/>
      <c r="F24" s="8">
        <f t="shared" si="0"/>
        <v>0</v>
      </c>
      <c r="G24" s="5"/>
      <c r="H24" s="6"/>
      <c r="I24" s="7"/>
      <c r="J24" s="6"/>
      <c r="K24" s="9"/>
    </row>
    <row r="25" spans="1:11" ht="15.75">
      <c r="A25" s="4"/>
      <c r="B25" s="5"/>
      <c r="C25" s="6"/>
      <c r="D25" s="6"/>
      <c r="E25" s="7"/>
      <c r="F25" s="8">
        <f t="shared" si="0"/>
        <v>0</v>
      </c>
      <c r="G25" s="5"/>
      <c r="H25" s="6"/>
      <c r="I25" s="7"/>
      <c r="J25" s="6"/>
      <c r="K25" s="9"/>
    </row>
    <row r="26" spans="1:11" ht="15.75">
      <c r="A26" s="4"/>
      <c r="B26" s="5"/>
      <c r="C26" s="6"/>
      <c r="D26" s="6"/>
      <c r="E26" s="7"/>
      <c r="F26" s="8">
        <f t="shared" si="0"/>
        <v>0</v>
      </c>
      <c r="G26" s="5"/>
      <c r="H26" s="6"/>
      <c r="I26" s="7"/>
      <c r="J26" s="6"/>
      <c r="K26" s="9"/>
    </row>
    <row r="27" spans="1:11" ht="15.75">
      <c r="A27" s="4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9"/>
    </row>
    <row r="28" spans="1:11" ht="15.75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9"/>
    </row>
    <row r="29" spans="1:11" ht="15.75">
      <c r="A29" s="4"/>
      <c r="B29" s="5"/>
      <c r="C29" s="6"/>
      <c r="D29" s="6"/>
      <c r="E29" s="7"/>
      <c r="F29" s="8">
        <f t="shared" si="0"/>
        <v>0</v>
      </c>
      <c r="G29" s="5"/>
      <c r="H29" s="6"/>
      <c r="I29" s="7"/>
      <c r="J29" s="6"/>
      <c r="K29" s="9"/>
    </row>
    <row r="30" spans="1:11" ht="15.75">
      <c r="A30" s="4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9"/>
    </row>
    <row r="31" spans="1:11" ht="15.75">
      <c r="A31" s="4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9"/>
    </row>
    <row r="32" spans="1:11" ht="15.75">
      <c r="A32" s="4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9"/>
    </row>
    <row r="33" spans="1:11" ht="15.75">
      <c r="A33" s="12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9"/>
    </row>
    <row r="34" spans="1:11" ht="15.75">
      <c r="A34" s="12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9"/>
    </row>
    <row r="35" spans="1:11" ht="15.75">
      <c r="A35" s="4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9"/>
    </row>
    <row r="36" spans="1:11" ht="15.75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9"/>
    </row>
    <row r="37" spans="1:11" ht="15.75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9"/>
    </row>
    <row r="38" spans="1:11" ht="15.75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9"/>
    </row>
    <row r="39" spans="1:11" ht="15.75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9"/>
    </row>
    <row r="40" spans="1:11" ht="15.75">
      <c r="A40" s="4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9"/>
    </row>
    <row r="41" spans="1:11" ht="15.75">
      <c r="A41" s="4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9"/>
    </row>
    <row r="42" spans="1:11" ht="15.75">
      <c r="A42" s="4"/>
      <c r="B42" s="5"/>
      <c r="C42" s="6"/>
      <c r="D42" s="6"/>
      <c r="E42" s="7"/>
      <c r="F42" s="8">
        <f t="shared" si="0"/>
        <v>0</v>
      </c>
      <c r="G42" s="5"/>
      <c r="H42" s="6"/>
      <c r="I42" s="7"/>
      <c r="J42" s="6"/>
      <c r="K42" s="9"/>
    </row>
    <row r="43" spans="1:11" ht="15.75">
      <c r="A43" s="12"/>
      <c r="B43" s="5"/>
      <c r="C43" s="6"/>
      <c r="D43" s="6"/>
      <c r="E43" s="7"/>
      <c r="F43" s="8">
        <f t="shared" si="0"/>
        <v>0</v>
      </c>
      <c r="G43" s="5"/>
      <c r="H43" s="6"/>
      <c r="I43" s="7"/>
      <c r="J43" s="6"/>
      <c r="K43" s="9"/>
    </row>
    <row r="44" spans="1:11" ht="15.75">
      <c r="A44" s="12"/>
      <c r="B44" s="5"/>
      <c r="C44" s="6"/>
      <c r="D44" s="6"/>
      <c r="E44" s="7"/>
      <c r="F44" s="8">
        <f t="shared" si="0"/>
        <v>0</v>
      </c>
      <c r="G44" s="5"/>
      <c r="H44" s="6"/>
      <c r="I44" s="7"/>
      <c r="J44" s="6"/>
      <c r="K44" s="9"/>
    </row>
    <row r="45" spans="1:11" ht="15.75">
      <c r="A45" s="30"/>
      <c r="B45" s="13"/>
      <c r="C45" s="31"/>
      <c r="D45" s="31"/>
      <c r="E45" s="32"/>
      <c r="F45" s="8">
        <f t="shared" si="0"/>
        <v>0</v>
      </c>
      <c r="G45" s="13"/>
      <c r="H45" s="31"/>
      <c r="I45" s="32"/>
      <c r="J45" s="31"/>
      <c r="K45" s="9"/>
    </row>
    <row r="46" spans="1:11" ht="15.75">
      <c r="A46" s="30"/>
      <c r="B46" s="13"/>
      <c r="C46" s="31"/>
      <c r="D46" s="31"/>
      <c r="E46" s="32"/>
      <c r="F46" s="8">
        <f t="shared" si="0"/>
        <v>0</v>
      </c>
      <c r="G46" s="13"/>
      <c r="H46" s="31"/>
      <c r="I46" s="32"/>
      <c r="J46" s="31"/>
      <c r="K46" s="9"/>
    </row>
    <row r="47" spans="1:11" ht="15.75">
      <c r="A47" s="30"/>
      <c r="B47" s="13"/>
      <c r="C47" s="31"/>
      <c r="D47" s="31"/>
      <c r="E47" s="32"/>
      <c r="F47" s="8">
        <f t="shared" si="0"/>
        <v>0</v>
      </c>
      <c r="G47" s="13"/>
      <c r="H47" s="31"/>
      <c r="I47" s="32"/>
      <c r="J47" s="31"/>
      <c r="K47" s="9"/>
    </row>
    <row r="48" spans="1:11" ht="15.75">
      <c r="A48" s="13"/>
      <c r="B48" s="14" t="s">
        <v>30</v>
      </c>
      <c r="C48" s="15">
        <f>SUM(C5:C47)</f>
        <v>0</v>
      </c>
      <c r="D48" s="15">
        <f>SUM(D5:D47)</f>
        <v>1869.8280000000002</v>
      </c>
      <c r="E48" s="16"/>
      <c r="F48" s="17">
        <f t="shared" si="0"/>
        <v>1869.8280000000002</v>
      </c>
      <c r="G48" s="18"/>
      <c r="H48" s="15">
        <f>SUM(H5:H47)</f>
        <v>0</v>
      </c>
      <c r="I48" s="16"/>
      <c r="J48" s="15">
        <f>SUM(J5:J47)</f>
        <v>1869.8280000000002</v>
      </c>
      <c r="K48" s="19">
        <f>C48-H48</f>
        <v>0</v>
      </c>
    </row>
    <row r="51" spans="2:8" ht="15.75">
      <c r="B51" s="20" t="s">
        <v>92</v>
      </c>
      <c r="F51" s="21"/>
      <c r="G51" s="188" t="s">
        <v>375</v>
      </c>
      <c r="H51" s="188"/>
    </row>
    <row r="52" spans="2:8" ht="15">
      <c r="B52" s="20"/>
      <c r="F52" s="189" t="s">
        <v>33</v>
      </c>
      <c r="G52" s="189"/>
      <c r="H52" s="189"/>
    </row>
    <row r="53" spans="2:8" ht="15.75">
      <c r="B53" s="20" t="s">
        <v>34</v>
      </c>
      <c r="F53" s="21"/>
      <c r="G53" s="188" t="s">
        <v>376</v>
      </c>
      <c r="H53" s="188"/>
    </row>
    <row r="54" spans="6:8" ht="12.75">
      <c r="F54" s="189" t="s">
        <v>33</v>
      </c>
      <c r="G54" s="189"/>
      <c r="H54" s="189"/>
    </row>
  </sheetData>
  <sheetProtection selectLockedCells="1" selectUnlockedCells="1"/>
  <mergeCells count="12">
    <mergeCell ref="G51:H51"/>
    <mergeCell ref="F52:H52"/>
    <mergeCell ref="G53:H53"/>
    <mergeCell ref="F54:H5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34"/>
  <sheetViews>
    <sheetView zoomScale="90" zoomScaleNormal="90" zoomScalePageLayoutView="0" workbookViewId="0" topLeftCell="A1">
      <selection activeCell="G4" sqref="G4"/>
    </sheetView>
  </sheetViews>
  <sheetFormatPr defaultColWidth="11.57421875" defaultRowHeight="12.75"/>
  <cols>
    <col min="1" max="1" width="7.28125" style="0" customWidth="1"/>
    <col min="2" max="2" width="27.8515625" style="0" customWidth="1"/>
    <col min="3" max="3" width="14.421875" style="0" customWidth="1"/>
    <col min="4" max="4" width="16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83" t="s">
        <v>377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31.5" customHeight="1">
      <c r="A2" s="193" t="s">
        <v>378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58.2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47.25">
      <c r="A5" s="4">
        <v>1</v>
      </c>
      <c r="B5" s="7" t="s">
        <v>379</v>
      </c>
      <c r="C5" s="6"/>
      <c r="D5" s="6">
        <v>863.77</v>
      </c>
      <c r="E5" s="7" t="s">
        <v>15</v>
      </c>
      <c r="F5" s="8">
        <f aca="true" t="shared" si="0" ref="F5:F23">SUM(C5,D5)</f>
        <v>863.77</v>
      </c>
      <c r="G5" s="5"/>
      <c r="H5" s="6"/>
      <c r="I5" s="7" t="s">
        <v>15</v>
      </c>
      <c r="J5" s="6">
        <f aca="true" t="shared" si="1" ref="J5:J23">D5</f>
        <v>863.77</v>
      </c>
      <c r="K5" s="9"/>
    </row>
    <row r="6" spans="1:11" ht="31.5">
      <c r="A6" s="4">
        <v>2</v>
      </c>
      <c r="B6" s="7" t="s">
        <v>380</v>
      </c>
      <c r="C6" s="6"/>
      <c r="D6" s="6">
        <v>400.63</v>
      </c>
      <c r="E6" s="7" t="s">
        <v>15</v>
      </c>
      <c r="F6" s="8">
        <f t="shared" si="0"/>
        <v>400.63</v>
      </c>
      <c r="G6" s="5"/>
      <c r="H6" s="6"/>
      <c r="I6" s="7" t="s">
        <v>15</v>
      </c>
      <c r="J6" s="6">
        <f t="shared" si="1"/>
        <v>400.63</v>
      </c>
      <c r="K6" s="9"/>
    </row>
    <row r="7" spans="1:11" ht="15.75">
      <c r="A7" s="4">
        <v>3</v>
      </c>
      <c r="B7" s="5" t="s">
        <v>56</v>
      </c>
      <c r="C7" s="6"/>
      <c r="D7" s="6">
        <v>12.34</v>
      </c>
      <c r="E7" s="7" t="s">
        <v>15</v>
      </c>
      <c r="F7" s="8">
        <f t="shared" si="0"/>
        <v>12.34</v>
      </c>
      <c r="G7" s="5"/>
      <c r="H7" s="6"/>
      <c r="I7" s="7" t="s">
        <v>15</v>
      </c>
      <c r="J7" s="6">
        <f t="shared" si="1"/>
        <v>12.34</v>
      </c>
      <c r="K7" s="9"/>
    </row>
    <row r="8" spans="1:11" ht="15.75">
      <c r="A8" s="4">
        <v>4</v>
      </c>
      <c r="B8" s="5" t="s">
        <v>381</v>
      </c>
      <c r="C8" s="6"/>
      <c r="D8" s="6">
        <v>16.65</v>
      </c>
      <c r="E8" s="7" t="s">
        <v>15</v>
      </c>
      <c r="F8" s="8">
        <f t="shared" si="0"/>
        <v>16.65</v>
      </c>
      <c r="G8" s="12"/>
      <c r="H8" s="6"/>
      <c r="I8" s="7" t="s">
        <v>15</v>
      </c>
      <c r="J8" s="6">
        <f t="shared" si="1"/>
        <v>16.65</v>
      </c>
      <c r="K8" s="9"/>
    </row>
    <row r="9" spans="1:11" ht="31.5">
      <c r="A9" s="4">
        <v>5</v>
      </c>
      <c r="B9" s="7" t="s">
        <v>382</v>
      </c>
      <c r="C9" s="6"/>
      <c r="D9" s="94">
        <f>207.11+145.59</f>
        <v>352.70000000000005</v>
      </c>
      <c r="E9" s="7" t="s">
        <v>15</v>
      </c>
      <c r="F9" s="8">
        <f t="shared" si="0"/>
        <v>352.70000000000005</v>
      </c>
      <c r="G9" s="12"/>
      <c r="H9" s="6"/>
      <c r="I9" s="7" t="s">
        <v>15</v>
      </c>
      <c r="J9" s="6">
        <f t="shared" si="1"/>
        <v>352.70000000000005</v>
      </c>
      <c r="K9" s="9"/>
    </row>
    <row r="10" spans="1:11" ht="31.5">
      <c r="A10" s="4">
        <v>6</v>
      </c>
      <c r="B10" s="7" t="s">
        <v>383</v>
      </c>
      <c r="C10" s="6"/>
      <c r="D10" s="94">
        <v>229.29</v>
      </c>
      <c r="E10" s="7" t="s">
        <v>15</v>
      </c>
      <c r="F10" s="8">
        <f t="shared" si="0"/>
        <v>229.29</v>
      </c>
      <c r="G10" s="12"/>
      <c r="H10" s="6"/>
      <c r="I10" s="7" t="s">
        <v>15</v>
      </c>
      <c r="J10" s="6">
        <f t="shared" si="1"/>
        <v>229.29</v>
      </c>
      <c r="K10" s="9"/>
    </row>
    <row r="11" spans="1:11" ht="15.75">
      <c r="A11" s="4">
        <v>7</v>
      </c>
      <c r="B11" s="7" t="s">
        <v>384</v>
      </c>
      <c r="C11" s="6"/>
      <c r="D11" s="94">
        <v>250.27</v>
      </c>
      <c r="E11" s="7" t="s">
        <v>15</v>
      </c>
      <c r="F11" s="8">
        <f t="shared" si="0"/>
        <v>250.27</v>
      </c>
      <c r="G11" s="12"/>
      <c r="H11" s="6"/>
      <c r="I11" s="7" t="s">
        <v>15</v>
      </c>
      <c r="J11" s="6">
        <f t="shared" si="1"/>
        <v>250.27</v>
      </c>
      <c r="K11" s="9"/>
    </row>
    <row r="12" spans="1:11" ht="31.5">
      <c r="A12" s="4">
        <v>8</v>
      </c>
      <c r="B12" s="7" t="s">
        <v>385</v>
      </c>
      <c r="C12" s="6"/>
      <c r="D12" s="94">
        <v>95.47</v>
      </c>
      <c r="E12" s="7" t="s">
        <v>15</v>
      </c>
      <c r="F12" s="8">
        <f t="shared" si="0"/>
        <v>95.47</v>
      </c>
      <c r="G12" s="12"/>
      <c r="H12" s="6"/>
      <c r="I12" s="7" t="s">
        <v>15</v>
      </c>
      <c r="J12" s="6">
        <f t="shared" si="1"/>
        <v>95.47</v>
      </c>
      <c r="K12" s="9"/>
    </row>
    <row r="13" spans="1:11" ht="15.75">
      <c r="A13" s="4">
        <v>9</v>
      </c>
      <c r="B13" s="7" t="s">
        <v>386</v>
      </c>
      <c r="C13" s="6"/>
      <c r="D13" s="6">
        <v>7.5</v>
      </c>
      <c r="E13" s="7" t="s">
        <v>15</v>
      </c>
      <c r="F13" s="8">
        <f t="shared" si="0"/>
        <v>7.5</v>
      </c>
      <c r="G13" s="12"/>
      <c r="H13" s="6"/>
      <c r="I13" s="7" t="s">
        <v>15</v>
      </c>
      <c r="J13" s="6">
        <f t="shared" si="1"/>
        <v>7.5</v>
      </c>
      <c r="K13" s="9"/>
    </row>
    <row r="14" spans="1:11" ht="15.75">
      <c r="A14" s="4">
        <v>10</v>
      </c>
      <c r="B14" s="7" t="s">
        <v>387</v>
      </c>
      <c r="C14" s="6"/>
      <c r="D14" s="6">
        <v>43.24</v>
      </c>
      <c r="E14" s="7" t="s">
        <v>15</v>
      </c>
      <c r="F14" s="8">
        <f t="shared" si="0"/>
        <v>43.24</v>
      </c>
      <c r="G14" s="12"/>
      <c r="H14" s="6"/>
      <c r="I14" s="7" t="s">
        <v>15</v>
      </c>
      <c r="J14" s="6">
        <f t="shared" si="1"/>
        <v>43.24</v>
      </c>
      <c r="K14" s="9"/>
    </row>
    <row r="15" spans="1:11" ht="31.5">
      <c r="A15" s="4">
        <v>11</v>
      </c>
      <c r="B15" s="7" t="s">
        <v>388</v>
      </c>
      <c r="C15" s="6"/>
      <c r="D15" s="6">
        <v>50.78</v>
      </c>
      <c r="E15" s="7" t="s">
        <v>15</v>
      </c>
      <c r="F15" s="8">
        <f t="shared" si="0"/>
        <v>50.78</v>
      </c>
      <c r="G15" s="12"/>
      <c r="H15" s="6"/>
      <c r="I15" s="7" t="s">
        <v>15</v>
      </c>
      <c r="J15" s="6">
        <f t="shared" si="1"/>
        <v>50.78</v>
      </c>
      <c r="K15" s="9"/>
    </row>
    <row r="16" spans="1:11" ht="31.5">
      <c r="A16" s="4">
        <v>12</v>
      </c>
      <c r="B16" s="7" t="s">
        <v>389</v>
      </c>
      <c r="C16" s="6"/>
      <c r="D16" s="6">
        <v>215.66</v>
      </c>
      <c r="E16" s="7" t="s">
        <v>15</v>
      </c>
      <c r="F16" s="8">
        <f t="shared" si="0"/>
        <v>215.66</v>
      </c>
      <c r="G16" s="12"/>
      <c r="H16" s="6"/>
      <c r="I16" s="7" t="s">
        <v>15</v>
      </c>
      <c r="J16" s="6">
        <f t="shared" si="1"/>
        <v>215.66</v>
      </c>
      <c r="K16" s="9"/>
    </row>
    <row r="17" spans="1:11" ht="31.5">
      <c r="A17" s="4">
        <v>13</v>
      </c>
      <c r="B17" s="7" t="s">
        <v>388</v>
      </c>
      <c r="C17" s="6"/>
      <c r="D17" s="6">
        <v>50.78</v>
      </c>
      <c r="E17" s="7" t="s">
        <v>15</v>
      </c>
      <c r="F17" s="8">
        <f t="shared" si="0"/>
        <v>50.78</v>
      </c>
      <c r="G17" s="12"/>
      <c r="H17" s="6"/>
      <c r="I17" s="7" t="s">
        <v>15</v>
      </c>
      <c r="J17" s="6">
        <f t="shared" si="1"/>
        <v>50.78</v>
      </c>
      <c r="K17" s="9"/>
    </row>
    <row r="18" spans="1:11" ht="31.5">
      <c r="A18" s="4">
        <v>14</v>
      </c>
      <c r="B18" s="7" t="s">
        <v>390</v>
      </c>
      <c r="C18" s="6"/>
      <c r="D18" s="6">
        <v>195.14</v>
      </c>
      <c r="E18" s="7" t="s">
        <v>15</v>
      </c>
      <c r="F18" s="8">
        <f t="shared" si="0"/>
        <v>195.14</v>
      </c>
      <c r="G18" s="12"/>
      <c r="H18" s="6"/>
      <c r="I18" s="7" t="s">
        <v>15</v>
      </c>
      <c r="J18" s="6">
        <f t="shared" si="1"/>
        <v>195.14</v>
      </c>
      <c r="K18" s="9"/>
    </row>
    <row r="19" spans="1:11" ht="31.5">
      <c r="A19" s="4">
        <v>15</v>
      </c>
      <c r="B19" s="7" t="s">
        <v>391</v>
      </c>
      <c r="C19" s="6"/>
      <c r="D19" s="6">
        <v>33.97</v>
      </c>
      <c r="E19" s="7" t="s">
        <v>15</v>
      </c>
      <c r="F19" s="8">
        <f t="shared" si="0"/>
        <v>33.97</v>
      </c>
      <c r="G19" s="12"/>
      <c r="H19" s="6"/>
      <c r="I19" s="7" t="s">
        <v>15</v>
      </c>
      <c r="J19" s="6">
        <f t="shared" si="1"/>
        <v>33.97</v>
      </c>
      <c r="K19" s="9"/>
    </row>
    <row r="20" spans="1:11" ht="47.25">
      <c r="A20" s="4">
        <v>16</v>
      </c>
      <c r="B20" s="7" t="s">
        <v>392</v>
      </c>
      <c r="C20" s="6"/>
      <c r="D20" s="6">
        <v>4385.011</v>
      </c>
      <c r="E20" s="7" t="s">
        <v>15</v>
      </c>
      <c r="F20" s="8">
        <f t="shared" si="0"/>
        <v>4385.011</v>
      </c>
      <c r="G20" s="12"/>
      <c r="H20" s="6"/>
      <c r="I20" s="7" t="s">
        <v>15</v>
      </c>
      <c r="J20" s="6">
        <f t="shared" si="1"/>
        <v>4385.011</v>
      </c>
      <c r="K20" s="9"/>
    </row>
    <row r="21" spans="1:11" ht="15.75">
      <c r="A21" s="4">
        <v>17</v>
      </c>
      <c r="B21" s="7" t="s">
        <v>393</v>
      </c>
      <c r="C21" s="6"/>
      <c r="D21" s="6">
        <v>46.41</v>
      </c>
      <c r="E21" s="7" t="s">
        <v>394</v>
      </c>
      <c r="F21" s="8">
        <f t="shared" si="0"/>
        <v>46.41</v>
      </c>
      <c r="G21" s="12"/>
      <c r="H21" s="6"/>
      <c r="I21" s="7" t="s">
        <v>394</v>
      </c>
      <c r="J21" s="6">
        <f t="shared" si="1"/>
        <v>46.41</v>
      </c>
      <c r="K21" s="9"/>
    </row>
    <row r="22" spans="1:11" ht="47.25">
      <c r="A22" s="4">
        <v>18</v>
      </c>
      <c r="B22" s="7" t="s">
        <v>392</v>
      </c>
      <c r="C22" s="6"/>
      <c r="D22" s="6">
        <v>277.89</v>
      </c>
      <c r="E22" s="7" t="s">
        <v>307</v>
      </c>
      <c r="F22" s="8">
        <f t="shared" si="0"/>
        <v>277.89</v>
      </c>
      <c r="G22" s="12"/>
      <c r="H22" s="6"/>
      <c r="I22" s="7" t="s">
        <v>307</v>
      </c>
      <c r="J22" s="6">
        <f t="shared" si="1"/>
        <v>277.89</v>
      </c>
      <c r="K22" s="9"/>
    </row>
    <row r="23" spans="1:11" ht="31.5">
      <c r="A23" s="4">
        <v>19</v>
      </c>
      <c r="B23" s="7" t="s">
        <v>395</v>
      </c>
      <c r="C23" s="6"/>
      <c r="D23" s="6">
        <v>281.93</v>
      </c>
      <c r="E23" s="7" t="s">
        <v>396</v>
      </c>
      <c r="F23" s="8">
        <f t="shared" si="0"/>
        <v>281.93</v>
      </c>
      <c r="G23" s="12"/>
      <c r="H23" s="6"/>
      <c r="I23" s="7" t="s">
        <v>396</v>
      </c>
      <c r="J23" s="6">
        <f t="shared" si="1"/>
        <v>281.93</v>
      </c>
      <c r="K23" s="9"/>
    </row>
    <row r="24" spans="1:11" ht="15.75">
      <c r="A24" s="4">
        <v>20</v>
      </c>
      <c r="B24" s="7" t="s">
        <v>29</v>
      </c>
      <c r="C24" s="6">
        <v>305.6</v>
      </c>
      <c r="D24" s="6"/>
      <c r="E24" s="7"/>
      <c r="F24" s="8"/>
      <c r="G24" s="12">
        <v>2230</v>
      </c>
      <c r="H24" s="6">
        <v>305.6</v>
      </c>
      <c r="I24" s="7" t="s">
        <v>394</v>
      </c>
      <c r="J24" s="6"/>
      <c r="K24" s="9"/>
    </row>
    <row r="25" spans="1:11" ht="15.75">
      <c r="A25" s="13"/>
      <c r="B25" s="14" t="s">
        <v>30</v>
      </c>
      <c r="C25" s="15">
        <f>SUM(C5:C24)</f>
        <v>305.6</v>
      </c>
      <c r="D25" s="15">
        <f>SUM(D5:D24)</f>
        <v>7809.4310000000005</v>
      </c>
      <c r="E25" s="16"/>
      <c r="F25" s="17">
        <f>SUM(C25,D25)</f>
        <v>8115.031000000001</v>
      </c>
      <c r="G25" s="18"/>
      <c r="H25" s="15">
        <f>SUM(H5:H24)</f>
        <v>305.6</v>
      </c>
      <c r="I25" s="16"/>
      <c r="J25" s="15">
        <f>SUM(J5:J24)</f>
        <v>7809.4310000000005</v>
      </c>
      <c r="K25" s="19">
        <f>C25-H25</f>
        <v>0</v>
      </c>
    </row>
    <row r="28" spans="2:8" ht="15.75" customHeight="1">
      <c r="B28" s="20" t="s">
        <v>92</v>
      </c>
      <c r="F28" s="194" t="s">
        <v>397</v>
      </c>
      <c r="G28" s="194"/>
      <c r="H28" s="194"/>
    </row>
    <row r="29" spans="2:8" ht="15">
      <c r="B29" s="20"/>
      <c r="E29" s="108" t="s">
        <v>398</v>
      </c>
      <c r="F29" s="195" t="s">
        <v>399</v>
      </c>
      <c r="G29" s="195"/>
      <c r="H29" s="195"/>
    </row>
    <row r="30" spans="2:8" ht="15.75" customHeight="1">
      <c r="B30" s="20" t="s">
        <v>34</v>
      </c>
      <c r="F30" s="196" t="s">
        <v>400</v>
      </c>
      <c r="G30" s="196"/>
      <c r="H30" s="196"/>
    </row>
    <row r="31" spans="5:8" ht="15">
      <c r="E31" s="108" t="s">
        <v>398</v>
      </c>
      <c r="F31" s="195" t="s">
        <v>399</v>
      </c>
      <c r="G31" s="195"/>
      <c r="H31" s="195"/>
    </row>
    <row r="33" spans="2:8" ht="15">
      <c r="B33" s="109" t="s">
        <v>401</v>
      </c>
      <c r="F33" s="197" t="s">
        <v>402</v>
      </c>
      <c r="G33" s="197"/>
      <c r="H33" s="197"/>
    </row>
    <row r="34" spans="5:8" ht="15">
      <c r="E34" s="108" t="s">
        <v>398</v>
      </c>
      <c r="F34" s="195" t="s">
        <v>265</v>
      </c>
      <c r="G34" s="195"/>
      <c r="H34" s="195"/>
    </row>
  </sheetData>
  <sheetProtection selectLockedCells="1" selectUnlockedCells="1"/>
  <mergeCells count="14">
    <mergeCell ref="F28:H28"/>
    <mergeCell ref="F29:H29"/>
    <mergeCell ref="F30:H30"/>
    <mergeCell ref="F31:H31"/>
    <mergeCell ref="F33:H33"/>
    <mergeCell ref="F34:H3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selection activeCell="E4" sqref="E4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140625" style="0" customWidth="1"/>
  </cols>
  <sheetData>
    <row r="1" spans="1:11" ht="61.5" customHeight="1">
      <c r="A1" s="1"/>
      <c r="B1" s="183" t="s">
        <v>403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31.5" customHeight="1">
      <c r="A2" s="184" t="s">
        <v>672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58.2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31.5">
      <c r="A5" s="4">
        <v>1</v>
      </c>
      <c r="B5" s="7" t="s">
        <v>404</v>
      </c>
      <c r="C5" s="6"/>
      <c r="D5" s="6">
        <f>470104.54/1000</f>
        <v>470.10454</v>
      </c>
      <c r="E5" s="7" t="s">
        <v>405</v>
      </c>
      <c r="F5" s="8">
        <f aca="true" t="shared" si="0" ref="F5:F16">SUM(C5,D5)</f>
        <v>470.10454</v>
      </c>
      <c r="G5" s="5"/>
      <c r="H5" s="6"/>
      <c r="I5" s="7" t="s">
        <v>405</v>
      </c>
      <c r="J5" s="6">
        <f>470104.54/1000</f>
        <v>470.10454</v>
      </c>
      <c r="K5" s="9"/>
    </row>
    <row r="6" spans="1:11" ht="94.5">
      <c r="A6" s="4">
        <v>2</v>
      </c>
      <c r="B6" s="7" t="s">
        <v>406</v>
      </c>
      <c r="C6" s="6"/>
      <c r="D6" s="6">
        <f>13387.2/1000</f>
        <v>13.3872</v>
      </c>
      <c r="E6" s="7" t="s">
        <v>48</v>
      </c>
      <c r="F6" s="8">
        <f t="shared" si="0"/>
        <v>13.3872</v>
      </c>
      <c r="G6" s="5"/>
      <c r="H6" s="6"/>
      <c r="I6" s="7" t="s">
        <v>48</v>
      </c>
      <c r="J6" s="6">
        <f>13387.2/1000</f>
        <v>13.3872</v>
      </c>
      <c r="K6" s="9"/>
    </row>
    <row r="7" spans="1:11" ht="78.75">
      <c r="A7" s="4">
        <v>3</v>
      </c>
      <c r="B7" s="7" t="s">
        <v>407</v>
      </c>
      <c r="C7" s="6"/>
      <c r="D7" s="6">
        <f>60225.51/1000</f>
        <v>60.22551</v>
      </c>
      <c r="E7" s="7" t="s">
        <v>408</v>
      </c>
      <c r="F7" s="8">
        <f t="shared" si="0"/>
        <v>60.22551</v>
      </c>
      <c r="G7" s="5"/>
      <c r="H7" s="6"/>
      <c r="I7" s="7" t="s">
        <v>408</v>
      </c>
      <c r="J7" s="6">
        <f>60225.51/1000</f>
        <v>60.22551</v>
      </c>
      <c r="K7" s="9"/>
    </row>
    <row r="8" spans="1:11" ht="15.75">
      <c r="A8" s="4">
        <v>4</v>
      </c>
      <c r="B8" s="5" t="s">
        <v>409</v>
      </c>
      <c r="C8" s="6"/>
      <c r="D8" s="6">
        <f>10.02/1000</f>
        <v>0.01002</v>
      </c>
      <c r="E8" s="7" t="s">
        <v>48</v>
      </c>
      <c r="F8" s="8">
        <f t="shared" si="0"/>
        <v>0.01002</v>
      </c>
      <c r="G8" s="5"/>
      <c r="H8" s="6"/>
      <c r="I8" s="7" t="s">
        <v>48</v>
      </c>
      <c r="J8" s="6">
        <f>10.02/1000</f>
        <v>0.01002</v>
      </c>
      <c r="K8" s="9"/>
    </row>
    <row r="9" spans="1:11" ht="63">
      <c r="A9" s="4">
        <v>5</v>
      </c>
      <c r="B9" s="7" t="s">
        <v>410</v>
      </c>
      <c r="C9" s="6"/>
      <c r="D9" s="6">
        <f>18800/1000</f>
        <v>18.8</v>
      </c>
      <c r="E9" s="7" t="s">
        <v>278</v>
      </c>
      <c r="F9" s="8">
        <f t="shared" si="0"/>
        <v>18.8</v>
      </c>
      <c r="G9" s="5"/>
      <c r="H9" s="6"/>
      <c r="I9" s="7" t="s">
        <v>278</v>
      </c>
      <c r="J9" s="6">
        <f>18800/1000</f>
        <v>18.8</v>
      </c>
      <c r="K9" s="9"/>
    </row>
    <row r="10" spans="1:11" ht="15.75">
      <c r="A10" s="4">
        <v>6</v>
      </c>
      <c r="B10" s="5" t="s">
        <v>411</v>
      </c>
      <c r="C10" s="6"/>
      <c r="D10" s="6">
        <f>20170/1000</f>
        <v>20.17</v>
      </c>
      <c r="E10" s="7" t="s">
        <v>48</v>
      </c>
      <c r="F10" s="8">
        <f t="shared" si="0"/>
        <v>20.17</v>
      </c>
      <c r="G10" s="12"/>
      <c r="H10" s="6"/>
      <c r="I10" s="7" t="s">
        <v>48</v>
      </c>
      <c r="J10" s="6">
        <f>20170/1000</f>
        <v>20.17</v>
      </c>
      <c r="K10" s="9"/>
    </row>
    <row r="11" spans="1:11" ht="15.75">
      <c r="A11" s="4">
        <v>7</v>
      </c>
      <c r="B11" s="5" t="s">
        <v>116</v>
      </c>
      <c r="C11" s="6"/>
      <c r="D11" s="6">
        <f>91500/1000</f>
        <v>91.5</v>
      </c>
      <c r="E11" s="7" t="s">
        <v>48</v>
      </c>
      <c r="F11" s="8">
        <f t="shared" si="0"/>
        <v>91.5</v>
      </c>
      <c r="G11" s="12"/>
      <c r="H11" s="6"/>
      <c r="I11" s="7" t="s">
        <v>48</v>
      </c>
      <c r="J11" s="6">
        <f>91500/1000</f>
        <v>91.5</v>
      </c>
      <c r="K11" s="9"/>
    </row>
    <row r="12" spans="1:11" ht="47.25">
      <c r="A12" s="4">
        <v>8</v>
      </c>
      <c r="B12" s="7" t="s">
        <v>412</v>
      </c>
      <c r="C12" s="6"/>
      <c r="D12" s="6">
        <f>7000/1000</f>
        <v>7</v>
      </c>
      <c r="E12" s="7" t="s">
        <v>278</v>
      </c>
      <c r="F12" s="8">
        <f t="shared" si="0"/>
        <v>7</v>
      </c>
      <c r="G12" s="5"/>
      <c r="H12" s="6"/>
      <c r="I12" s="7" t="s">
        <v>278</v>
      </c>
      <c r="J12" s="6">
        <f>7000/1000</f>
        <v>7</v>
      </c>
      <c r="K12" s="9"/>
    </row>
    <row r="13" spans="1:11" ht="31.5">
      <c r="A13" s="4">
        <v>9</v>
      </c>
      <c r="B13" s="5" t="s">
        <v>413</v>
      </c>
      <c r="C13" s="6"/>
      <c r="D13" s="6">
        <f>4580.46/1000</f>
        <v>4.58046</v>
      </c>
      <c r="E13" s="7" t="s">
        <v>251</v>
      </c>
      <c r="F13" s="8">
        <f t="shared" si="0"/>
        <v>4.58046</v>
      </c>
      <c r="G13" s="5"/>
      <c r="H13" s="6"/>
      <c r="I13" s="7" t="s">
        <v>251</v>
      </c>
      <c r="J13" s="6">
        <f>4580.46/1000</f>
        <v>4.58046</v>
      </c>
      <c r="K13" s="9"/>
    </row>
    <row r="14" spans="1:11" ht="45" customHeight="1">
      <c r="A14" s="4">
        <v>10</v>
      </c>
      <c r="B14" s="7" t="s">
        <v>414</v>
      </c>
      <c r="C14" s="6"/>
      <c r="D14" s="6">
        <f>22800/1000</f>
        <v>22.8</v>
      </c>
      <c r="E14" s="7" t="s">
        <v>251</v>
      </c>
      <c r="F14" s="8">
        <f t="shared" si="0"/>
        <v>22.8</v>
      </c>
      <c r="G14" s="5"/>
      <c r="H14" s="6"/>
      <c r="I14" s="7" t="s">
        <v>251</v>
      </c>
      <c r="J14" s="6">
        <f>22800/1000</f>
        <v>22.8</v>
      </c>
      <c r="K14" s="9"/>
    </row>
    <row r="15" spans="1:11" ht="63">
      <c r="A15" s="4">
        <v>11</v>
      </c>
      <c r="B15" s="7" t="s">
        <v>410</v>
      </c>
      <c r="C15" s="6"/>
      <c r="D15" s="6">
        <f>240094/1000</f>
        <v>240.094</v>
      </c>
      <c r="E15" s="7" t="s">
        <v>415</v>
      </c>
      <c r="F15" s="8">
        <f t="shared" si="0"/>
        <v>240.094</v>
      </c>
      <c r="G15" s="5"/>
      <c r="H15" s="6"/>
      <c r="I15" s="7" t="s">
        <v>415</v>
      </c>
      <c r="J15" s="6">
        <f>240094/1000</f>
        <v>240.094</v>
      </c>
      <c r="K15" s="9"/>
    </row>
    <row r="16" spans="1:11" ht="15.75">
      <c r="A16" s="4">
        <v>12</v>
      </c>
      <c r="B16" s="5" t="s">
        <v>56</v>
      </c>
      <c r="C16" s="6"/>
      <c r="D16" s="6">
        <f>9800/1000</f>
        <v>9.8</v>
      </c>
      <c r="E16" s="7" t="s">
        <v>416</v>
      </c>
      <c r="F16" s="8">
        <f t="shared" si="0"/>
        <v>9.8</v>
      </c>
      <c r="G16" s="5"/>
      <c r="H16" s="6"/>
      <c r="I16" s="7" t="s">
        <v>416</v>
      </c>
      <c r="J16" s="6">
        <f>9800/1000</f>
        <v>9.8</v>
      </c>
      <c r="K16" s="9"/>
    </row>
    <row r="17" spans="1:11" ht="78.75">
      <c r="A17" s="4">
        <v>13</v>
      </c>
      <c r="B17" s="7" t="s">
        <v>417</v>
      </c>
      <c r="C17" s="6"/>
      <c r="D17" s="6">
        <f>34950/1000</f>
        <v>34.95</v>
      </c>
      <c r="E17" s="7" t="s">
        <v>416</v>
      </c>
      <c r="F17" s="8"/>
      <c r="G17" s="5"/>
      <c r="H17" s="6"/>
      <c r="I17" s="7" t="s">
        <v>416</v>
      </c>
      <c r="J17" s="6">
        <f>34950/1000</f>
        <v>34.95</v>
      </c>
      <c r="K17" s="9"/>
    </row>
    <row r="18" spans="1:11" ht="94.5">
      <c r="A18" s="4">
        <v>14</v>
      </c>
      <c r="B18" s="7" t="s">
        <v>418</v>
      </c>
      <c r="C18" s="6"/>
      <c r="D18" s="6">
        <f>33192.19/1000</f>
        <v>33.192190000000004</v>
      </c>
      <c r="E18" s="7" t="s">
        <v>419</v>
      </c>
      <c r="F18" s="8">
        <f aca="true" t="shared" si="1" ref="F18:F27">SUM(C18,D18)</f>
        <v>33.192190000000004</v>
      </c>
      <c r="G18" s="5"/>
      <c r="H18" s="6"/>
      <c r="I18" s="7" t="s">
        <v>419</v>
      </c>
      <c r="J18" s="6">
        <f>33192.19/1000</f>
        <v>33.192190000000004</v>
      </c>
      <c r="K18" s="9"/>
    </row>
    <row r="19" spans="1:11" ht="78.75">
      <c r="A19" s="4">
        <v>15</v>
      </c>
      <c r="B19" s="7" t="s">
        <v>407</v>
      </c>
      <c r="C19" s="6"/>
      <c r="D19" s="6">
        <f>40100/1000</f>
        <v>40.1</v>
      </c>
      <c r="E19" s="7" t="s">
        <v>419</v>
      </c>
      <c r="F19" s="8">
        <f t="shared" si="1"/>
        <v>40.1</v>
      </c>
      <c r="G19" s="5"/>
      <c r="H19" s="6"/>
      <c r="I19" s="7" t="s">
        <v>419</v>
      </c>
      <c r="J19" s="6">
        <f>40100/1000</f>
        <v>40.1</v>
      </c>
      <c r="K19" s="9"/>
    </row>
    <row r="20" spans="1:11" ht="78.75">
      <c r="A20" s="4">
        <v>16</v>
      </c>
      <c r="B20" s="7" t="s">
        <v>407</v>
      </c>
      <c r="C20" s="6"/>
      <c r="D20" s="6">
        <f>19452/1000</f>
        <v>19.452</v>
      </c>
      <c r="E20" s="7" t="s">
        <v>420</v>
      </c>
      <c r="F20" s="8">
        <f t="shared" si="1"/>
        <v>19.452</v>
      </c>
      <c r="G20" s="5"/>
      <c r="H20" s="6"/>
      <c r="I20" s="7" t="s">
        <v>420</v>
      </c>
      <c r="J20" s="6">
        <f>19452/1000</f>
        <v>19.452</v>
      </c>
      <c r="K20" s="9"/>
    </row>
    <row r="21" spans="1:11" ht="110.25">
      <c r="A21" s="4">
        <v>17</v>
      </c>
      <c r="B21" s="7" t="s">
        <v>421</v>
      </c>
      <c r="C21" s="6"/>
      <c r="D21" s="6">
        <f>99852/1000</f>
        <v>99.852</v>
      </c>
      <c r="E21" s="7" t="s">
        <v>422</v>
      </c>
      <c r="F21" s="8">
        <f t="shared" si="1"/>
        <v>99.852</v>
      </c>
      <c r="G21" s="5"/>
      <c r="H21" s="6"/>
      <c r="I21" s="7" t="s">
        <v>422</v>
      </c>
      <c r="J21" s="6">
        <f>99852/1000</f>
        <v>99.852</v>
      </c>
      <c r="K21" s="9"/>
    </row>
    <row r="22" spans="1:11" ht="47.25">
      <c r="A22" s="4">
        <v>18</v>
      </c>
      <c r="B22" s="7" t="s">
        <v>423</v>
      </c>
      <c r="C22" s="6"/>
      <c r="D22" s="6">
        <f>75026.33/1000</f>
        <v>75.02633</v>
      </c>
      <c r="E22" s="7" t="s">
        <v>424</v>
      </c>
      <c r="F22" s="8">
        <f t="shared" si="1"/>
        <v>75.02633</v>
      </c>
      <c r="G22" s="5"/>
      <c r="H22" s="6"/>
      <c r="I22" s="7" t="s">
        <v>424</v>
      </c>
      <c r="J22" s="6">
        <f>75026.33/1000</f>
        <v>75.02633</v>
      </c>
      <c r="K22" s="9"/>
    </row>
    <row r="23" spans="1:11" ht="78.75">
      <c r="A23" s="4">
        <v>19</v>
      </c>
      <c r="B23" s="7" t="s">
        <v>425</v>
      </c>
      <c r="C23" s="6"/>
      <c r="D23" s="6">
        <f>143000/1000</f>
        <v>143</v>
      </c>
      <c r="E23" s="7" t="s">
        <v>424</v>
      </c>
      <c r="F23" s="8">
        <f t="shared" si="1"/>
        <v>143</v>
      </c>
      <c r="G23" s="5"/>
      <c r="H23" s="6"/>
      <c r="I23" s="7" t="s">
        <v>424</v>
      </c>
      <c r="J23" s="6">
        <f>143000/1000</f>
        <v>143</v>
      </c>
      <c r="K23" s="9"/>
    </row>
    <row r="24" spans="1:11" ht="94.5">
      <c r="A24" s="4">
        <v>20</v>
      </c>
      <c r="B24" s="7" t="s">
        <v>426</v>
      </c>
      <c r="C24" s="6"/>
      <c r="D24" s="6">
        <f>1580640/1000</f>
        <v>1580.64</v>
      </c>
      <c r="E24" s="7" t="s">
        <v>424</v>
      </c>
      <c r="F24" s="8">
        <f t="shared" si="1"/>
        <v>1580.64</v>
      </c>
      <c r="G24" s="5"/>
      <c r="H24" s="6"/>
      <c r="I24" s="7" t="s">
        <v>424</v>
      </c>
      <c r="J24" s="6">
        <f>1580640/1000</f>
        <v>1580.64</v>
      </c>
      <c r="K24" s="9"/>
    </row>
    <row r="25" spans="1:11" ht="31.5">
      <c r="A25" s="4">
        <v>21</v>
      </c>
      <c r="B25" s="7" t="s">
        <v>427</v>
      </c>
      <c r="C25" s="6">
        <f>50000/1000</f>
        <v>50</v>
      </c>
      <c r="D25" s="6"/>
      <c r="E25" s="7"/>
      <c r="F25" s="8">
        <f t="shared" si="1"/>
        <v>50</v>
      </c>
      <c r="G25" s="5">
        <v>2240</v>
      </c>
      <c r="H25" s="6">
        <f>49982.48/1000</f>
        <v>49.98248</v>
      </c>
      <c r="I25" s="7" t="s">
        <v>428</v>
      </c>
      <c r="J25" s="6"/>
      <c r="K25" s="9"/>
    </row>
    <row r="26" spans="1:11" ht="15.75">
      <c r="A26" s="4">
        <v>22</v>
      </c>
      <c r="B26" s="5" t="s">
        <v>175</v>
      </c>
      <c r="C26" s="6">
        <f>12400/1000</f>
        <v>12.4</v>
      </c>
      <c r="D26" s="6"/>
      <c r="E26" s="7"/>
      <c r="F26" s="8">
        <f t="shared" si="1"/>
        <v>12.4</v>
      </c>
      <c r="G26" s="5"/>
      <c r="H26" s="6"/>
      <c r="I26" s="7"/>
      <c r="J26" s="6"/>
      <c r="K26" s="9"/>
    </row>
    <row r="27" spans="1:11" ht="15.75">
      <c r="A27" s="13"/>
      <c r="B27" s="14" t="s">
        <v>30</v>
      </c>
      <c r="C27" s="15">
        <f>SUM(C5:C26)</f>
        <v>62.4</v>
      </c>
      <c r="D27" s="15">
        <f>SUM(D5:D26)</f>
        <v>2984.6842500000002</v>
      </c>
      <c r="E27" s="16"/>
      <c r="F27" s="17">
        <f t="shared" si="1"/>
        <v>3047.0842500000003</v>
      </c>
      <c r="G27" s="18"/>
      <c r="H27" s="15">
        <f>SUM(H5:H26)</f>
        <v>49.98248</v>
      </c>
      <c r="I27" s="16"/>
      <c r="J27" s="15">
        <f>SUM(J5:J26)</f>
        <v>2984.6842500000002</v>
      </c>
      <c r="K27" s="19">
        <f>C27-H27</f>
        <v>12.417519999999996</v>
      </c>
    </row>
    <row r="30" spans="2:8" ht="15.75">
      <c r="B30" s="20" t="s">
        <v>92</v>
      </c>
      <c r="F30" s="21"/>
      <c r="G30" s="188" t="s">
        <v>429</v>
      </c>
      <c r="H30" s="188"/>
    </row>
    <row r="31" spans="2:8" ht="15">
      <c r="B31" s="20"/>
      <c r="F31" s="189" t="s">
        <v>33</v>
      </c>
      <c r="G31" s="189"/>
      <c r="H31" s="189"/>
    </row>
    <row r="32" spans="2:8" ht="15.75">
      <c r="B32" s="20" t="s">
        <v>34</v>
      </c>
      <c r="F32" s="21"/>
      <c r="G32" s="188" t="s">
        <v>430</v>
      </c>
      <c r="H32" s="188"/>
    </row>
    <row r="33" spans="6:8" ht="12.75">
      <c r="F33" s="189" t="s">
        <v>33</v>
      </c>
      <c r="G33" s="189"/>
      <c r="H33" s="189"/>
    </row>
    <row r="34" ht="12.75">
      <c r="B34" t="s">
        <v>431</v>
      </c>
    </row>
    <row r="35" ht="12.75">
      <c r="B35" t="s">
        <v>432</v>
      </c>
    </row>
  </sheetData>
  <sheetProtection selectLockedCells="1" selectUnlockedCells="1"/>
  <mergeCells count="12">
    <mergeCell ref="G30:H30"/>
    <mergeCell ref="F31:H31"/>
    <mergeCell ref="G32:H32"/>
    <mergeCell ref="F33:H33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58"/>
  <sheetViews>
    <sheetView zoomScale="90" zoomScaleNormal="90" zoomScalePageLayoutView="0" workbookViewId="0" topLeftCell="A1">
      <selection activeCell="F3" sqref="F3:F4"/>
    </sheetView>
  </sheetViews>
  <sheetFormatPr defaultColWidth="11.57421875" defaultRowHeight="12.75"/>
  <cols>
    <col min="1" max="1" width="4.57421875" style="0" customWidth="1"/>
    <col min="2" max="2" width="49.00390625" style="0" customWidth="1"/>
    <col min="3" max="3" width="10.00390625" style="0" customWidth="1"/>
    <col min="4" max="4" width="11.421875" style="0" customWidth="1"/>
    <col min="5" max="5" width="22.7109375" style="0" customWidth="1"/>
    <col min="6" max="6" width="11.421875" style="0" customWidth="1"/>
    <col min="7" max="7" width="14.57421875" style="0" customWidth="1"/>
    <col min="8" max="8" width="13.00390625" style="0" customWidth="1"/>
    <col min="9" max="9" width="24.57421875" style="0" customWidth="1"/>
    <col min="10" max="10" width="13.8515625" style="0" customWidth="1"/>
    <col min="11" max="11" width="15.421875" style="0" customWidth="1"/>
  </cols>
  <sheetData>
    <row r="1" spans="1:11" ht="15.75">
      <c r="A1" s="1"/>
      <c r="B1" s="110" t="s">
        <v>434</v>
      </c>
      <c r="D1" s="79"/>
      <c r="E1" s="79"/>
      <c r="F1" s="79"/>
      <c r="G1" s="79"/>
      <c r="H1" s="79"/>
      <c r="I1" s="79"/>
      <c r="J1" s="79"/>
      <c r="K1" s="1"/>
    </row>
    <row r="2" spans="1:11" ht="15.75">
      <c r="A2" s="198" t="s">
        <v>435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57.75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53.7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15">
      <c r="A5" s="2"/>
      <c r="B5" s="111" t="s">
        <v>29</v>
      </c>
      <c r="C5" s="112">
        <v>203.08</v>
      </c>
      <c r="D5" s="28"/>
      <c r="E5" s="113"/>
      <c r="F5" s="114">
        <f>SUM(C5,D5)</f>
        <v>203.08</v>
      </c>
      <c r="G5" s="115"/>
      <c r="H5" s="28"/>
      <c r="I5" s="113"/>
      <c r="J5" s="28"/>
      <c r="K5" s="112"/>
    </row>
    <row r="6" spans="1:11" ht="15">
      <c r="A6" s="2"/>
      <c r="B6" s="111"/>
      <c r="C6" s="112"/>
      <c r="D6" s="28"/>
      <c r="E6" s="113"/>
      <c r="F6" s="114"/>
      <c r="G6" s="115"/>
      <c r="H6" s="28">
        <v>42.02</v>
      </c>
      <c r="I6" s="113" t="s">
        <v>15</v>
      </c>
      <c r="J6" s="28"/>
      <c r="K6" s="112"/>
    </row>
    <row r="7" spans="1:11" ht="51.75">
      <c r="A7" s="2"/>
      <c r="B7" s="111"/>
      <c r="C7" s="112"/>
      <c r="D7" s="28"/>
      <c r="E7" s="113"/>
      <c r="F7" s="114"/>
      <c r="G7" s="115"/>
      <c r="H7" s="28">
        <v>152.36</v>
      </c>
      <c r="I7" s="113" t="s">
        <v>436</v>
      </c>
      <c r="J7" s="28"/>
      <c r="K7" s="112"/>
    </row>
    <row r="8" spans="1:11" ht="26.25">
      <c r="A8" s="2"/>
      <c r="B8" s="111" t="s">
        <v>29</v>
      </c>
      <c r="C8" s="112"/>
      <c r="D8" s="28">
        <v>428.16</v>
      </c>
      <c r="E8" s="113" t="s">
        <v>437</v>
      </c>
      <c r="F8" s="114">
        <f aca="true" t="shared" si="0" ref="F8:F13">SUM(C8,D8)</f>
        <v>428.16</v>
      </c>
      <c r="G8" s="115"/>
      <c r="H8" s="28"/>
      <c r="I8" s="113" t="s">
        <v>437</v>
      </c>
      <c r="J8" s="28">
        <v>428.16</v>
      </c>
      <c r="K8" s="112"/>
    </row>
    <row r="9" spans="1:11" ht="26.25">
      <c r="A9" s="2"/>
      <c r="B9" s="111" t="s">
        <v>29</v>
      </c>
      <c r="C9" s="112"/>
      <c r="D9" s="28">
        <v>99.22</v>
      </c>
      <c r="E9" s="113" t="s">
        <v>438</v>
      </c>
      <c r="F9" s="114">
        <f t="shared" si="0"/>
        <v>99.22</v>
      </c>
      <c r="G9" s="115"/>
      <c r="H9" s="28"/>
      <c r="I9" s="113" t="s">
        <v>438</v>
      </c>
      <c r="J9" s="28">
        <v>99.22</v>
      </c>
      <c r="K9" s="112"/>
    </row>
    <row r="10" spans="1:11" ht="15">
      <c r="A10" s="2"/>
      <c r="B10" s="111" t="s">
        <v>29</v>
      </c>
      <c r="C10" s="112"/>
      <c r="D10" s="28">
        <v>36.15</v>
      </c>
      <c r="E10" s="113" t="s">
        <v>28</v>
      </c>
      <c r="F10" s="114">
        <f t="shared" si="0"/>
        <v>36.15</v>
      </c>
      <c r="G10" s="115"/>
      <c r="H10" s="28"/>
      <c r="I10" s="113" t="s">
        <v>28</v>
      </c>
      <c r="J10" s="28">
        <v>36.15</v>
      </c>
      <c r="K10" s="112"/>
    </row>
    <row r="11" spans="1:11" ht="15">
      <c r="A11" s="2"/>
      <c r="B11" s="111" t="s">
        <v>439</v>
      </c>
      <c r="C11" s="112"/>
      <c r="D11" s="28">
        <v>66.94</v>
      </c>
      <c r="E11" s="113" t="s">
        <v>28</v>
      </c>
      <c r="F11" s="114">
        <f t="shared" si="0"/>
        <v>66.94</v>
      </c>
      <c r="G11" s="115"/>
      <c r="H11" s="28"/>
      <c r="I11" s="113" t="s">
        <v>28</v>
      </c>
      <c r="J11" s="28">
        <v>66.94</v>
      </c>
      <c r="K11" s="112"/>
    </row>
    <row r="12" spans="1:11" ht="15">
      <c r="A12" s="2"/>
      <c r="B12" s="111" t="s">
        <v>439</v>
      </c>
      <c r="C12" s="112"/>
      <c r="D12" s="28">
        <v>77.996</v>
      </c>
      <c r="E12" s="113" t="s">
        <v>76</v>
      </c>
      <c r="F12" s="114">
        <f t="shared" si="0"/>
        <v>77.996</v>
      </c>
      <c r="G12" s="115"/>
      <c r="H12" s="28"/>
      <c r="I12" s="113" t="s">
        <v>76</v>
      </c>
      <c r="J12" s="28">
        <v>77.996</v>
      </c>
      <c r="K12" s="112"/>
    </row>
    <row r="13" spans="1:11" ht="14.25" customHeight="1">
      <c r="A13" s="2"/>
      <c r="B13" s="111" t="s">
        <v>440</v>
      </c>
      <c r="C13" s="112"/>
      <c r="D13" s="28">
        <v>12.51521</v>
      </c>
      <c r="E13" s="113" t="s">
        <v>15</v>
      </c>
      <c r="F13" s="114">
        <f t="shared" si="0"/>
        <v>12.51521</v>
      </c>
      <c r="G13" s="115"/>
      <c r="H13" s="28"/>
      <c r="I13" s="113" t="s">
        <v>15</v>
      </c>
      <c r="J13" s="28">
        <v>12.51521</v>
      </c>
      <c r="K13" s="112"/>
    </row>
    <row r="14" spans="1:11" ht="15">
      <c r="A14" s="2"/>
      <c r="B14" s="111"/>
      <c r="C14" s="112"/>
      <c r="D14" s="28"/>
      <c r="E14" s="113"/>
      <c r="F14" s="114"/>
      <c r="G14" s="115"/>
      <c r="H14" s="28"/>
      <c r="I14" s="113"/>
      <c r="J14" s="28"/>
      <c r="K14" s="112"/>
    </row>
    <row r="15" spans="1:11" ht="30" customHeight="1">
      <c r="A15" s="2"/>
      <c r="B15" s="111" t="s">
        <v>441</v>
      </c>
      <c r="C15" s="112"/>
      <c r="D15" s="28">
        <v>16.01428</v>
      </c>
      <c r="E15" s="113" t="s">
        <v>179</v>
      </c>
      <c r="F15" s="114">
        <f aca="true" t="shared" si="1" ref="F15:F50">SUM(C15,D15)</f>
        <v>16.01428</v>
      </c>
      <c r="G15" s="115"/>
      <c r="H15" s="28"/>
      <c r="I15" s="113" t="s">
        <v>179</v>
      </c>
      <c r="J15" s="28">
        <v>16.01428</v>
      </c>
      <c r="K15" s="112"/>
    </row>
    <row r="16" spans="1:11" ht="15">
      <c r="A16" s="2"/>
      <c r="B16" s="111" t="s">
        <v>108</v>
      </c>
      <c r="C16" s="28"/>
      <c r="D16" s="28">
        <v>3.1779</v>
      </c>
      <c r="E16" s="113" t="s">
        <v>15</v>
      </c>
      <c r="F16" s="114">
        <f t="shared" si="1"/>
        <v>3.1779</v>
      </c>
      <c r="G16" s="115"/>
      <c r="H16" s="28"/>
      <c r="I16" s="113" t="s">
        <v>15</v>
      </c>
      <c r="J16" s="28">
        <v>3.1779</v>
      </c>
      <c r="K16" s="112"/>
    </row>
    <row r="17" spans="1:11" ht="26.25">
      <c r="A17" s="2"/>
      <c r="B17" s="111" t="s">
        <v>442</v>
      </c>
      <c r="C17" s="28"/>
      <c r="D17" s="28">
        <v>146.44</v>
      </c>
      <c r="E17" s="113" t="s">
        <v>438</v>
      </c>
      <c r="F17" s="114">
        <f t="shared" si="1"/>
        <v>146.44</v>
      </c>
      <c r="G17" s="115"/>
      <c r="H17" s="28"/>
      <c r="I17" s="113" t="s">
        <v>438</v>
      </c>
      <c r="J17" s="28">
        <v>146.44</v>
      </c>
      <c r="K17" s="112"/>
    </row>
    <row r="18" spans="1:11" ht="15">
      <c r="A18" s="2"/>
      <c r="B18" s="111" t="s">
        <v>442</v>
      </c>
      <c r="C18" s="28"/>
      <c r="D18" s="28">
        <v>1535</v>
      </c>
      <c r="E18" s="113" t="s">
        <v>443</v>
      </c>
      <c r="F18" s="114">
        <f t="shared" si="1"/>
        <v>1535</v>
      </c>
      <c r="G18" s="115"/>
      <c r="H18" s="28"/>
      <c r="I18" s="113" t="s">
        <v>443</v>
      </c>
      <c r="J18" s="28">
        <v>1535</v>
      </c>
      <c r="K18" s="112"/>
    </row>
    <row r="19" spans="1:11" ht="29.25" customHeight="1">
      <c r="A19" s="2"/>
      <c r="B19" s="116" t="s">
        <v>290</v>
      </c>
      <c r="C19" s="28"/>
      <c r="D19" s="2">
        <v>6.23</v>
      </c>
      <c r="E19" s="113" t="s">
        <v>179</v>
      </c>
      <c r="F19" s="114">
        <f t="shared" si="1"/>
        <v>6.23</v>
      </c>
      <c r="G19" s="115"/>
      <c r="H19" s="28"/>
      <c r="I19" s="113" t="s">
        <v>179</v>
      </c>
      <c r="J19" s="2">
        <v>6.23</v>
      </c>
      <c r="K19" s="112"/>
    </row>
    <row r="20" spans="1:11" ht="25.5" customHeight="1">
      <c r="A20" s="2"/>
      <c r="B20" s="111" t="s">
        <v>439</v>
      </c>
      <c r="C20" s="28"/>
      <c r="D20" s="117">
        <v>15.88</v>
      </c>
      <c r="E20" s="113" t="s">
        <v>179</v>
      </c>
      <c r="F20" s="114">
        <f t="shared" si="1"/>
        <v>15.88</v>
      </c>
      <c r="G20" s="115"/>
      <c r="H20" s="28"/>
      <c r="I20" s="113" t="s">
        <v>179</v>
      </c>
      <c r="J20" s="117">
        <v>15.88</v>
      </c>
      <c r="K20" s="112"/>
    </row>
    <row r="21" spans="1:11" ht="15">
      <c r="A21" s="2"/>
      <c r="B21" s="116" t="s">
        <v>444</v>
      </c>
      <c r="C21" s="28"/>
      <c r="D21" s="2">
        <v>27.07</v>
      </c>
      <c r="E21" s="113" t="s">
        <v>15</v>
      </c>
      <c r="F21" s="114">
        <f t="shared" si="1"/>
        <v>27.07</v>
      </c>
      <c r="G21" s="115"/>
      <c r="H21" s="28"/>
      <c r="I21" s="113" t="s">
        <v>15</v>
      </c>
      <c r="J21" s="2">
        <v>27.07</v>
      </c>
      <c r="K21" s="112"/>
    </row>
    <row r="22" spans="1:11" ht="15">
      <c r="A22" s="2"/>
      <c r="B22" s="116" t="s">
        <v>445</v>
      </c>
      <c r="C22" s="28"/>
      <c r="D22" s="2">
        <v>0.12</v>
      </c>
      <c r="E22" s="113" t="s">
        <v>15</v>
      </c>
      <c r="F22" s="114">
        <f t="shared" si="1"/>
        <v>0.12</v>
      </c>
      <c r="G22" s="115"/>
      <c r="H22" s="28"/>
      <c r="I22" s="113" t="s">
        <v>15</v>
      </c>
      <c r="J22" s="2">
        <v>0.12</v>
      </c>
      <c r="K22" s="112"/>
    </row>
    <row r="23" spans="1:11" ht="26.25">
      <c r="A23" s="2"/>
      <c r="B23" s="111" t="s">
        <v>446</v>
      </c>
      <c r="C23" s="28"/>
      <c r="D23" s="28">
        <v>4.36</v>
      </c>
      <c r="E23" s="113" t="s">
        <v>179</v>
      </c>
      <c r="F23" s="114">
        <f t="shared" si="1"/>
        <v>4.36</v>
      </c>
      <c r="G23" s="118"/>
      <c r="H23" s="28"/>
      <c r="I23" s="113" t="s">
        <v>179</v>
      </c>
      <c r="J23" s="28">
        <v>4.36</v>
      </c>
      <c r="K23" s="112"/>
    </row>
    <row r="24" spans="1:11" ht="15">
      <c r="A24" s="2"/>
      <c r="B24" s="111" t="s">
        <v>411</v>
      </c>
      <c r="C24" s="28"/>
      <c r="D24" s="28">
        <v>3.36</v>
      </c>
      <c r="E24" s="113" t="s">
        <v>15</v>
      </c>
      <c r="F24" s="114">
        <f t="shared" si="1"/>
        <v>3.36</v>
      </c>
      <c r="G24" s="118"/>
      <c r="H24" s="28"/>
      <c r="I24" s="113" t="s">
        <v>15</v>
      </c>
      <c r="J24" s="28">
        <v>3.36</v>
      </c>
      <c r="K24" s="112"/>
    </row>
    <row r="25" spans="1:11" ht="15">
      <c r="A25" s="2"/>
      <c r="B25" s="111" t="s">
        <v>447</v>
      </c>
      <c r="C25" s="28"/>
      <c r="D25" s="28">
        <v>48.12369</v>
      </c>
      <c r="E25" s="113" t="s">
        <v>15</v>
      </c>
      <c r="F25" s="114">
        <f t="shared" si="1"/>
        <v>48.12369</v>
      </c>
      <c r="G25" s="118"/>
      <c r="H25" s="28"/>
      <c r="I25" s="113" t="s">
        <v>15</v>
      </c>
      <c r="J25" s="28">
        <v>48.12369</v>
      </c>
      <c r="K25" s="112"/>
    </row>
    <row r="26" spans="1:11" ht="15">
      <c r="A26" s="119"/>
      <c r="B26" s="120" t="s">
        <v>448</v>
      </c>
      <c r="C26" s="121"/>
      <c r="D26" s="28">
        <v>58.0657</v>
      </c>
      <c r="E26" s="113" t="s">
        <v>15</v>
      </c>
      <c r="F26" s="114">
        <f t="shared" si="1"/>
        <v>58.0657</v>
      </c>
      <c r="G26" s="122"/>
      <c r="H26" s="121"/>
      <c r="I26" s="113" t="s">
        <v>15</v>
      </c>
      <c r="J26" s="28">
        <v>58.0657</v>
      </c>
      <c r="K26" s="112"/>
    </row>
    <row r="27" spans="1:11" ht="26.25">
      <c r="A27" s="119"/>
      <c r="B27" s="120" t="s">
        <v>449</v>
      </c>
      <c r="C27" s="121"/>
      <c r="D27" s="28">
        <v>326.4</v>
      </c>
      <c r="E27" s="113" t="s">
        <v>179</v>
      </c>
      <c r="F27" s="114">
        <f t="shared" si="1"/>
        <v>326.4</v>
      </c>
      <c r="G27" s="122"/>
      <c r="H27" s="121"/>
      <c r="I27" s="113" t="s">
        <v>179</v>
      </c>
      <c r="J27" s="28">
        <v>326.4</v>
      </c>
      <c r="K27" s="112"/>
    </row>
    <row r="28" spans="1:11" ht="26.25">
      <c r="A28" s="119"/>
      <c r="B28" s="120" t="s">
        <v>450</v>
      </c>
      <c r="C28" s="121"/>
      <c r="D28" s="28">
        <v>0.0144</v>
      </c>
      <c r="E28" s="113" t="s">
        <v>179</v>
      </c>
      <c r="F28" s="114">
        <f t="shared" si="1"/>
        <v>0.0144</v>
      </c>
      <c r="G28" s="122"/>
      <c r="H28" s="121"/>
      <c r="I28" s="113" t="s">
        <v>179</v>
      </c>
      <c r="J28" s="28">
        <v>0.0144</v>
      </c>
      <c r="K28" s="112"/>
    </row>
    <row r="29" spans="1:11" ht="15">
      <c r="A29" s="119"/>
      <c r="B29" s="120" t="s">
        <v>451</v>
      </c>
      <c r="C29" s="121"/>
      <c r="D29" s="28">
        <v>57.18</v>
      </c>
      <c r="E29" s="113" t="s">
        <v>15</v>
      </c>
      <c r="F29" s="114">
        <f t="shared" si="1"/>
        <v>57.18</v>
      </c>
      <c r="G29" s="122"/>
      <c r="H29" s="121"/>
      <c r="I29" s="113" t="s">
        <v>15</v>
      </c>
      <c r="J29" s="28">
        <v>57.18</v>
      </c>
      <c r="K29" s="112"/>
    </row>
    <row r="30" spans="1:11" ht="15">
      <c r="A30" s="119"/>
      <c r="B30" s="120" t="s">
        <v>452</v>
      </c>
      <c r="C30" s="121"/>
      <c r="D30" s="28">
        <v>3.95</v>
      </c>
      <c r="E30" s="113" t="s">
        <v>15</v>
      </c>
      <c r="F30" s="114">
        <f t="shared" si="1"/>
        <v>3.95</v>
      </c>
      <c r="G30" s="122"/>
      <c r="H30" s="121"/>
      <c r="I30" s="113" t="s">
        <v>15</v>
      </c>
      <c r="J30" s="28">
        <v>3.95</v>
      </c>
      <c r="K30" s="112"/>
    </row>
    <row r="31" spans="1:11" ht="15">
      <c r="A31" s="119"/>
      <c r="B31" s="120" t="s">
        <v>453</v>
      </c>
      <c r="C31" s="121"/>
      <c r="D31" s="28">
        <v>31.45</v>
      </c>
      <c r="E31" s="113" t="s">
        <v>15</v>
      </c>
      <c r="F31" s="114">
        <f t="shared" si="1"/>
        <v>31.45</v>
      </c>
      <c r="G31" s="122"/>
      <c r="H31" s="121"/>
      <c r="I31" s="113" t="s">
        <v>15</v>
      </c>
      <c r="J31" s="28">
        <v>31.45</v>
      </c>
      <c r="K31" s="112"/>
    </row>
    <row r="32" spans="1:11" ht="15">
      <c r="A32" s="119"/>
      <c r="B32" s="120" t="s">
        <v>292</v>
      </c>
      <c r="C32" s="121"/>
      <c r="D32" s="28">
        <v>9.4</v>
      </c>
      <c r="E32" s="113" t="s">
        <v>15</v>
      </c>
      <c r="F32" s="114">
        <f t="shared" si="1"/>
        <v>9.4</v>
      </c>
      <c r="G32" s="122"/>
      <c r="H32" s="121"/>
      <c r="I32" s="113" t="s">
        <v>15</v>
      </c>
      <c r="J32" s="28">
        <v>9.4</v>
      </c>
      <c r="K32" s="112"/>
    </row>
    <row r="33" spans="1:11" ht="26.25">
      <c r="A33" s="119"/>
      <c r="B33" s="120" t="s">
        <v>454</v>
      </c>
      <c r="C33" s="121"/>
      <c r="D33" s="28">
        <v>662.08</v>
      </c>
      <c r="E33" s="113" t="s">
        <v>179</v>
      </c>
      <c r="F33" s="114">
        <f t="shared" si="1"/>
        <v>662.08</v>
      </c>
      <c r="G33" s="122"/>
      <c r="H33" s="121"/>
      <c r="I33" s="113" t="s">
        <v>179</v>
      </c>
      <c r="J33" s="28">
        <v>662.08</v>
      </c>
      <c r="K33" s="112"/>
    </row>
    <row r="34" spans="1:11" ht="15">
      <c r="A34" s="119"/>
      <c r="B34" s="120" t="s">
        <v>454</v>
      </c>
      <c r="C34" s="121"/>
      <c r="D34" s="28">
        <v>2475</v>
      </c>
      <c r="E34" s="2" t="s">
        <v>88</v>
      </c>
      <c r="F34" s="114">
        <f t="shared" si="1"/>
        <v>2475</v>
      </c>
      <c r="G34" s="122"/>
      <c r="H34" s="121"/>
      <c r="I34" s="2" t="s">
        <v>88</v>
      </c>
      <c r="J34" s="28">
        <v>2475</v>
      </c>
      <c r="K34" s="112"/>
    </row>
    <row r="35" spans="1:11" ht="15">
      <c r="A35" s="119"/>
      <c r="B35" s="120" t="s">
        <v>455</v>
      </c>
      <c r="C35" s="121"/>
      <c r="D35" s="28">
        <v>202.4</v>
      </c>
      <c r="E35" s="2" t="s">
        <v>88</v>
      </c>
      <c r="F35" s="114">
        <f t="shared" si="1"/>
        <v>202.4</v>
      </c>
      <c r="G35" s="122"/>
      <c r="H35" s="121"/>
      <c r="I35" s="2" t="s">
        <v>88</v>
      </c>
      <c r="J35" s="28">
        <v>202.4</v>
      </c>
      <c r="K35" s="112"/>
    </row>
    <row r="36" spans="1:11" ht="15">
      <c r="A36" s="119"/>
      <c r="B36" s="120" t="s">
        <v>456</v>
      </c>
      <c r="C36" s="121"/>
      <c r="D36" s="121">
        <v>121.464</v>
      </c>
      <c r="E36" s="113" t="s">
        <v>15</v>
      </c>
      <c r="F36" s="114">
        <f t="shared" si="1"/>
        <v>121.464</v>
      </c>
      <c r="G36" s="122"/>
      <c r="H36" s="121"/>
      <c r="I36" s="113" t="s">
        <v>15</v>
      </c>
      <c r="J36" s="121">
        <v>121.464</v>
      </c>
      <c r="K36" s="112"/>
    </row>
    <row r="37" spans="1:11" ht="15">
      <c r="A37" s="119"/>
      <c r="B37" s="120" t="s">
        <v>457</v>
      </c>
      <c r="C37" s="121"/>
      <c r="D37" s="121">
        <v>0.02187</v>
      </c>
      <c r="E37" s="113" t="s">
        <v>15</v>
      </c>
      <c r="F37" s="114">
        <f t="shared" si="1"/>
        <v>0.02187</v>
      </c>
      <c r="G37" s="122"/>
      <c r="H37" s="121"/>
      <c r="I37" s="113" t="s">
        <v>15</v>
      </c>
      <c r="J37" s="121">
        <v>0.02187</v>
      </c>
      <c r="K37" s="112"/>
    </row>
    <row r="38" spans="1:11" ht="15">
      <c r="A38" s="119"/>
      <c r="B38" s="120" t="s">
        <v>458</v>
      </c>
      <c r="C38" s="121"/>
      <c r="D38" s="121">
        <v>12.0967</v>
      </c>
      <c r="E38" s="113" t="s">
        <v>15</v>
      </c>
      <c r="F38" s="114">
        <f t="shared" si="1"/>
        <v>12.0967</v>
      </c>
      <c r="G38" s="122"/>
      <c r="H38" s="121"/>
      <c r="I38" s="113" t="s">
        <v>15</v>
      </c>
      <c r="J38" s="121">
        <v>12.0967</v>
      </c>
      <c r="K38" s="112"/>
    </row>
    <row r="39" spans="1:11" ht="15">
      <c r="A39" s="119"/>
      <c r="B39" s="120" t="s">
        <v>459</v>
      </c>
      <c r="C39" s="121"/>
      <c r="D39" s="121">
        <v>146.355</v>
      </c>
      <c r="E39" s="113" t="s">
        <v>15</v>
      </c>
      <c r="F39" s="114">
        <f t="shared" si="1"/>
        <v>146.355</v>
      </c>
      <c r="G39" s="122"/>
      <c r="H39" s="121"/>
      <c r="I39" s="113" t="s">
        <v>15</v>
      </c>
      <c r="J39" s="121">
        <v>146.355</v>
      </c>
      <c r="K39" s="112"/>
    </row>
    <row r="40" spans="1:11" ht="15">
      <c r="A40" s="119"/>
      <c r="B40" s="120" t="s">
        <v>242</v>
      </c>
      <c r="C40" s="121"/>
      <c r="D40" s="121">
        <v>239.4</v>
      </c>
      <c r="E40" s="113" t="s">
        <v>15</v>
      </c>
      <c r="F40" s="114">
        <f t="shared" si="1"/>
        <v>239.4</v>
      </c>
      <c r="G40" s="122"/>
      <c r="H40" s="121"/>
      <c r="I40" s="113" t="s">
        <v>15</v>
      </c>
      <c r="J40" s="121">
        <v>239.4</v>
      </c>
      <c r="K40" s="112"/>
    </row>
    <row r="41" spans="1:11" ht="15">
      <c r="A41" s="119"/>
      <c r="B41" s="120" t="s">
        <v>460</v>
      </c>
      <c r="C41" s="121"/>
      <c r="D41" s="121">
        <v>34.562</v>
      </c>
      <c r="E41" s="113" t="s">
        <v>15</v>
      </c>
      <c r="F41" s="114">
        <f t="shared" si="1"/>
        <v>34.562</v>
      </c>
      <c r="G41" s="122"/>
      <c r="H41" s="121"/>
      <c r="I41" s="113" t="s">
        <v>15</v>
      </c>
      <c r="J41" s="121">
        <v>34.562</v>
      </c>
      <c r="K41" s="112"/>
    </row>
    <row r="42" spans="1:11" ht="26.25">
      <c r="A42" s="119"/>
      <c r="B42" s="120" t="s">
        <v>461</v>
      </c>
      <c r="C42" s="121"/>
      <c r="D42" s="121">
        <v>176.616</v>
      </c>
      <c r="E42" s="113" t="s">
        <v>438</v>
      </c>
      <c r="F42" s="114">
        <f t="shared" si="1"/>
        <v>176.616</v>
      </c>
      <c r="G42" s="122"/>
      <c r="H42" s="121"/>
      <c r="I42" s="113" t="s">
        <v>438</v>
      </c>
      <c r="J42" s="121">
        <v>176.616</v>
      </c>
      <c r="K42" s="112"/>
    </row>
    <row r="43" spans="1:11" ht="13.5" customHeight="1">
      <c r="A43" s="119"/>
      <c r="B43" s="120"/>
      <c r="C43" s="121"/>
      <c r="D43" s="121"/>
      <c r="E43" s="2"/>
      <c r="F43" s="114">
        <f t="shared" si="1"/>
        <v>0</v>
      </c>
      <c r="G43" s="122"/>
      <c r="H43" s="121"/>
      <c r="I43" s="2"/>
      <c r="J43" s="121"/>
      <c r="K43" s="112"/>
    </row>
    <row r="44" spans="1:11" ht="15">
      <c r="A44" s="119"/>
      <c r="B44" s="120"/>
      <c r="C44" s="121"/>
      <c r="D44" s="121"/>
      <c r="E44" s="2"/>
      <c r="F44" s="114">
        <f t="shared" si="1"/>
        <v>0</v>
      </c>
      <c r="G44" s="122"/>
      <c r="H44" s="121"/>
      <c r="I44" s="2"/>
      <c r="J44" s="121"/>
      <c r="K44" s="112"/>
    </row>
    <row r="45" spans="1:11" ht="15">
      <c r="A45" s="119"/>
      <c r="B45" s="120"/>
      <c r="C45" s="121"/>
      <c r="D45" s="121"/>
      <c r="E45" s="113"/>
      <c r="F45" s="114">
        <f t="shared" si="1"/>
        <v>0</v>
      </c>
      <c r="G45" s="122"/>
      <c r="H45" s="121"/>
      <c r="I45" s="113"/>
      <c r="J45" s="121"/>
      <c r="K45" s="112"/>
    </row>
    <row r="46" spans="1:11" ht="15">
      <c r="A46" s="119"/>
      <c r="B46" s="120"/>
      <c r="C46" s="121"/>
      <c r="D46" s="121"/>
      <c r="E46" s="2"/>
      <c r="F46" s="114">
        <f t="shared" si="1"/>
        <v>0</v>
      </c>
      <c r="G46" s="122"/>
      <c r="H46" s="121"/>
      <c r="I46" s="2"/>
      <c r="J46" s="121"/>
      <c r="K46" s="112"/>
    </row>
    <row r="47" spans="1:11" ht="15">
      <c r="A47" s="119"/>
      <c r="B47" s="120"/>
      <c r="C47" s="121"/>
      <c r="D47" s="121"/>
      <c r="E47" s="2"/>
      <c r="F47" s="114">
        <f t="shared" si="1"/>
        <v>0</v>
      </c>
      <c r="G47" s="122"/>
      <c r="H47" s="121"/>
      <c r="I47" s="2"/>
      <c r="J47" s="121"/>
      <c r="K47" s="112"/>
    </row>
    <row r="48" spans="1:11" ht="15">
      <c r="A48" s="119"/>
      <c r="B48" s="120"/>
      <c r="C48" s="121"/>
      <c r="D48" s="121"/>
      <c r="E48" s="2"/>
      <c r="F48" s="114">
        <f t="shared" si="1"/>
        <v>0</v>
      </c>
      <c r="G48" s="122"/>
      <c r="H48" s="121"/>
      <c r="I48" s="2"/>
      <c r="J48" s="121"/>
      <c r="K48" s="112"/>
    </row>
    <row r="49" spans="1:11" ht="15">
      <c r="A49" s="119"/>
      <c r="B49" s="120"/>
      <c r="C49" s="121"/>
      <c r="D49" s="121"/>
      <c r="E49" s="2"/>
      <c r="F49" s="114">
        <f t="shared" si="1"/>
        <v>0</v>
      </c>
      <c r="G49" s="122"/>
      <c r="H49" s="121"/>
      <c r="I49" s="2"/>
      <c r="J49" s="121"/>
      <c r="K49" s="112"/>
    </row>
    <row r="50" spans="1:11" ht="15">
      <c r="A50" s="119"/>
      <c r="B50" s="120"/>
      <c r="C50" s="121"/>
      <c r="D50" s="121"/>
      <c r="E50" s="113"/>
      <c r="F50" s="114">
        <f t="shared" si="1"/>
        <v>0</v>
      </c>
      <c r="G50" s="122"/>
      <c r="H50" s="121"/>
      <c r="I50" s="113"/>
      <c r="J50" s="121"/>
      <c r="K50" s="112"/>
    </row>
    <row r="51" spans="1:11" ht="15">
      <c r="A51" s="119"/>
      <c r="B51" s="120"/>
      <c r="C51" s="121"/>
      <c r="D51" s="121"/>
      <c r="E51" s="2"/>
      <c r="F51" s="114"/>
      <c r="G51" s="122"/>
      <c r="H51" s="121"/>
      <c r="I51" s="113"/>
      <c r="J51" s="121"/>
      <c r="K51" s="112"/>
    </row>
    <row r="52" spans="1:11" ht="12.75">
      <c r="A52" s="119"/>
      <c r="B52" s="122"/>
      <c r="C52" s="121"/>
      <c r="D52" s="121"/>
      <c r="E52" s="123"/>
      <c r="F52" s="114">
        <f>SUM(C52,D52)</f>
        <v>0</v>
      </c>
      <c r="G52" s="122"/>
      <c r="H52" s="121"/>
      <c r="I52" s="123"/>
      <c r="J52" s="121"/>
      <c r="K52" s="112"/>
    </row>
    <row r="53" spans="1:11" ht="12.75">
      <c r="A53" s="122"/>
      <c r="B53" s="124" t="s">
        <v>30</v>
      </c>
      <c r="C53" s="125">
        <f>SUM(C5:C52)</f>
        <v>203.08</v>
      </c>
      <c r="D53" s="125">
        <f>SUM(D5:D52)</f>
        <v>7083.212749999998</v>
      </c>
      <c r="E53" s="126"/>
      <c r="F53" s="127">
        <f>SUM(C53,D53)</f>
        <v>7286.292749999998</v>
      </c>
      <c r="G53" s="128"/>
      <c r="H53" s="125">
        <f>SUM(H5:H52)</f>
        <v>194.38000000000002</v>
      </c>
      <c r="I53" s="126"/>
      <c r="J53" s="125">
        <f>SUM(J5:J52)</f>
        <v>7083.212749999998</v>
      </c>
      <c r="K53" s="129">
        <f>C53-H53</f>
        <v>8.699999999999989</v>
      </c>
    </row>
    <row r="55" spans="2:8" ht="15.75">
      <c r="B55" s="20" t="s">
        <v>92</v>
      </c>
      <c r="F55" s="21"/>
      <c r="G55" s="188" t="s">
        <v>462</v>
      </c>
      <c r="H55" s="188"/>
    </row>
    <row r="56" spans="2:8" ht="15">
      <c r="B56" s="20"/>
      <c r="F56" s="189" t="s">
        <v>33</v>
      </c>
      <c r="G56" s="189"/>
      <c r="H56" s="189"/>
    </row>
    <row r="57" spans="2:8" ht="15.75">
      <c r="B57" s="20" t="s">
        <v>34</v>
      </c>
      <c r="F57" s="21"/>
      <c r="G57" s="188" t="s">
        <v>463</v>
      </c>
      <c r="H57" s="188"/>
    </row>
    <row r="58" spans="6:8" ht="12.75">
      <c r="F58" s="189" t="s">
        <v>33</v>
      </c>
      <c r="G58" s="189"/>
      <c r="H58" s="189"/>
    </row>
  </sheetData>
  <sheetProtection selectLockedCells="1" selectUnlockedCells="1"/>
  <mergeCells count="11">
    <mergeCell ref="G55:H55"/>
    <mergeCell ref="F56:H56"/>
    <mergeCell ref="G57:H57"/>
    <mergeCell ref="F58:H58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B1" sqref="B1:J1"/>
    </sheetView>
  </sheetViews>
  <sheetFormatPr defaultColWidth="11.57421875" defaultRowHeight="12.75"/>
  <cols>
    <col min="1" max="1" width="3.57421875" style="0" customWidth="1"/>
    <col min="2" max="2" width="21.28125" style="0" customWidth="1"/>
    <col min="3" max="3" width="14.00390625" style="0" customWidth="1"/>
    <col min="4" max="4" width="16.7109375" style="0" customWidth="1"/>
    <col min="5" max="5" width="12.8515625" style="0" customWidth="1"/>
    <col min="6" max="6" width="10.28125" style="0" customWidth="1"/>
    <col min="7" max="7" width="18.421875" style="0" customWidth="1"/>
    <col min="8" max="8" width="14.140625" style="0" customWidth="1"/>
    <col min="9" max="9" width="16.7109375" style="0" customWidth="1"/>
    <col min="10" max="10" width="15.8515625" style="0" customWidth="1"/>
    <col min="11" max="11" width="12.7109375" style="0" customWidth="1"/>
  </cols>
  <sheetData>
    <row r="1" spans="1:11" ht="96" customHeight="1">
      <c r="A1" s="1"/>
      <c r="B1" s="183" t="s">
        <v>476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33" customHeight="1">
      <c r="A2" s="185" t="s">
        <v>2</v>
      </c>
      <c r="B2" s="200" t="s">
        <v>3</v>
      </c>
      <c r="C2" s="201" t="s">
        <v>4</v>
      </c>
      <c r="D2" s="201"/>
      <c r="E2" s="201"/>
      <c r="F2" s="201" t="s">
        <v>5</v>
      </c>
      <c r="G2" s="201" t="s">
        <v>6</v>
      </c>
      <c r="H2" s="201"/>
      <c r="I2" s="201"/>
      <c r="J2" s="201"/>
      <c r="K2" s="202" t="s">
        <v>477</v>
      </c>
    </row>
    <row r="3" spans="1:11" ht="187.5" customHeight="1">
      <c r="A3" s="185"/>
      <c r="B3" s="200"/>
      <c r="C3" s="137" t="s">
        <v>478</v>
      </c>
      <c r="D3" s="137" t="s">
        <v>479</v>
      </c>
      <c r="E3" s="137" t="s">
        <v>10</v>
      </c>
      <c r="F3" s="201"/>
      <c r="G3" s="138" t="s">
        <v>11</v>
      </c>
      <c r="H3" s="137" t="s">
        <v>480</v>
      </c>
      <c r="I3" s="137" t="s">
        <v>13</v>
      </c>
      <c r="J3" s="137" t="s">
        <v>481</v>
      </c>
      <c r="K3" s="202"/>
    </row>
    <row r="4" spans="1:11" ht="39" customHeight="1">
      <c r="A4" s="4">
        <v>1</v>
      </c>
      <c r="B4" s="10" t="s">
        <v>175</v>
      </c>
      <c r="C4" s="28"/>
      <c r="D4" s="28">
        <v>331.8</v>
      </c>
      <c r="E4" s="130" t="s">
        <v>482</v>
      </c>
      <c r="F4" s="114">
        <v>48.5</v>
      </c>
      <c r="G4" s="118">
        <v>2210</v>
      </c>
      <c r="H4" s="28"/>
      <c r="I4" s="130" t="s">
        <v>482</v>
      </c>
      <c r="J4" s="114">
        <v>48.5</v>
      </c>
      <c r="K4" s="112"/>
    </row>
    <row r="5" spans="1:11" ht="39" customHeight="1">
      <c r="A5" s="4"/>
      <c r="B5" s="10"/>
      <c r="C5" s="28"/>
      <c r="D5" s="28"/>
      <c r="E5" s="130" t="s">
        <v>483</v>
      </c>
      <c r="F5" s="114">
        <v>21.4</v>
      </c>
      <c r="G5" s="118">
        <v>2210</v>
      </c>
      <c r="H5" s="28"/>
      <c r="I5" s="130" t="s">
        <v>483</v>
      </c>
      <c r="J5" s="114">
        <v>21.4</v>
      </c>
      <c r="K5" s="112"/>
    </row>
    <row r="6" spans="1:11" ht="39" customHeight="1">
      <c r="A6" s="4"/>
      <c r="B6" s="10"/>
      <c r="C6" s="28"/>
      <c r="D6" s="28"/>
      <c r="E6" s="130" t="s">
        <v>467</v>
      </c>
      <c r="F6" s="114">
        <v>218.5</v>
      </c>
      <c r="G6" s="118">
        <v>3110</v>
      </c>
      <c r="H6" s="28"/>
      <c r="I6" s="130" t="s">
        <v>467</v>
      </c>
      <c r="J6" s="114">
        <v>218.5</v>
      </c>
      <c r="K6" s="112"/>
    </row>
    <row r="7" spans="1:11" ht="39" customHeight="1">
      <c r="A7" s="4"/>
      <c r="B7" s="10"/>
      <c r="C7" s="28"/>
      <c r="D7" s="28"/>
      <c r="E7" s="130" t="s">
        <v>433</v>
      </c>
      <c r="F7" s="114">
        <v>5.9</v>
      </c>
      <c r="G7" s="118">
        <v>2210</v>
      </c>
      <c r="H7" s="28"/>
      <c r="I7" s="130" t="s">
        <v>433</v>
      </c>
      <c r="J7" s="114">
        <v>5.9</v>
      </c>
      <c r="K7" s="112"/>
    </row>
    <row r="8" spans="1:11" ht="39" customHeight="1">
      <c r="A8" s="4"/>
      <c r="B8" s="10"/>
      <c r="C8" s="28"/>
      <c r="D8" s="28"/>
      <c r="E8" s="130" t="s">
        <v>127</v>
      </c>
      <c r="F8" s="114">
        <v>37.5</v>
      </c>
      <c r="G8" s="118">
        <v>2210</v>
      </c>
      <c r="H8" s="28"/>
      <c r="I8" s="130" t="s">
        <v>127</v>
      </c>
      <c r="J8" s="114">
        <v>37.5</v>
      </c>
      <c r="K8" s="112"/>
    </row>
    <row r="9" spans="1:11" ht="30.75" customHeight="1">
      <c r="A9" s="4">
        <v>2</v>
      </c>
      <c r="B9" s="10" t="s">
        <v>484</v>
      </c>
      <c r="C9" s="28"/>
      <c r="D9" s="28">
        <v>804</v>
      </c>
      <c r="E9" s="130" t="s">
        <v>482</v>
      </c>
      <c r="F9" s="114">
        <v>80.4</v>
      </c>
      <c r="G9" s="131">
        <v>2210.311</v>
      </c>
      <c r="H9" s="28"/>
      <c r="I9" s="130" t="s">
        <v>482</v>
      </c>
      <c r="J9" s="114">
        <v>80.4</v>
      </c>
      <c r="K9" s="112"/>
    </row>
    <row r="10" spans="1:11" ht="60">
      <c r="A10" s="4">
        <v>4</v>
      </c>
      <c r="B10" s="10" t="s">
        <v>485</v>
      </c>
      <c r="C10" s="28"/>
      <c r="D10" s="28">
        <v>9.4</v>
      </c>
      <c r="E10" s="130" t="s">
        <v>482</v>
      </c>
      <c r="F10" s="114">
        <v>9.4</v>
      </c>
      <c r="G10" s="131">
        <v>2210</v>
      </c>
      <c r="H10" s="28"/>
      <c r="I10" s="130" t="s">
        <v>482</v>
      </c>
      <c r="J10" s="114">
        <v>9.4</v>
      </c>
      <c r="K10" s="112"/>
    </row>
    <row r="11" spans="1:11" ht="30">
      <c r="A11" s="4"/>
      <c r="B11" s="10" t="s">
        <v>486</v>
      </c>
      <c r="C11" s="28"/>
      <c r="D11" s="28">
        <v>40.5</v>
      </c>
      <c r="E11" s="130" t="s">
        <v>482</v>
      </c>
      <c r="F11" s="114">
        <v>40.5</v>
      </c>
      <c r="G11" s="131">
        <v>2210</v>
      </c>
      <c r="H11" s="28"/>
      <c r="I11" s="130" t="s">
        <v>482</v>
      </c>
      <c r="J11" s="114">
        <v>40.5</v>
      </c>
      <c r="K11" s="112"/>
    </row>
    <row r="12" spans="1:11" ht="60">
      <c r="A12" s="4"/>
      <c r="B12" s="10" t="s">
        <v>487</v>
      </c>
      <c r="C12" s="28"/>
      <c r="D12" s="28">
        <v>15</v>
      </c>
      <c r="E12" s="130" t="s">
        <v>15</v>
      </c>
      <c r="F12" s="114">
        <v>15</v>
      </c>
      <c r="G12" s="131">
        <v>2220</v>
      </c>
      <c r="H12" s="28"/>
      <c r="I12" s="130" t="s">
        <v>15</v>
      </c>
      <c r="J12" s="114">
        <v>15</v>
      </c>
      <c r="K12" s="112"/>
    </row>
    <row r="13" spans="1:11" ht="75">
      <c r="A13" s="4" t="s">
        <v>488</v>
      </c>
      <c r="B13" s="10" t="s">
        <v>489</v>
      </c>
      <c r="C13" s="28"/>
      <c r="D13" s="28">
        <v>20.7</v>
      </c>
      <c r="E13" s="130" t="s">
        <v>15</v>
      </c>
      <c r="F13" s="114">
        <v>20.7</v>
      </c>
      <c r="G13" s="131">
        <v>2220</v>
      </c>
      <c r="H13" s="28"/>
      <c r="I13" s="130" t="s">
        <v>15</v>
      </c>
      <c r="J13" s="114">
        <v>20.7</v>
      </c>
      <c r="K13" s="112"/>
    </row>
    <row r="14" spans="1:11" ht="60">
      <c r="A14" s="4" t="s">
        <v>490</v>
      </c>
      <c r="B14" s="10" t="s">
        <v>491</v>
      </c>
      <c r="C14" s="28"/>
      <c r="D14" s="28">
        <v>21.8</v>
      </c>
      <c r="E14" s="130" t="s">
        <v>15</v>
      </c>
      <c r="F14" s="114">
        <v>21.8</v>
      </c>
      <c r="G14" s="131">
        <v>2220</v>
      </c>
      <c r="H14" s="28"/>
      <c r="I14" s="130" t="s">
        <v>15</v>
      </c>
      <c r="J14" s="114">
        <v>21.8</v>
      </c>
      <c r="K14" s="112"/>
    </row>
    <row r="15" spans="1:11" ht="30">
      <c r="A15" s="4" t="s">
        <v>492</v>
      </c>
      <c r="B15" s="10" t="s">
        <v>493</v>
      </c>
      <c r="C15" s="28"/>
      <c r="D15" s="28">
        <v>5.9</v>
      </c>
      <c r="E15" s="130" t="s">
        <v>15</v>
      </c>
      <c r="F15" s="114">
        <v>5.9</v>
      </c>
      <c r="G15" s="131">
        <v>2220</v>
      </c>
      <c r="H15" s="28"/>
      <c r="I15" s="130" t="s">
        <v>15</v>
      </c>
      <c r="J15" s="114">
        <v>5.9</v>
      </c>
      <c r="K15" s="112"/>
    </row>
    <row r="16" spans="1:11" ht="18" customHeight="1">
      <c r="A16" s="4" t="s">
        <v>494</v>
      </c>
      <c r="B16" s="10" t="s">
        <v>495</v>
      </c>
      <c r="C16" s="28"/>
      <c r="D16" s="28">
        <v>7.2</v>
      </c>
      <c r="E16" s="130" t="s">
        <v>15</v>
      </c>
      <c r="F16" s="114">
        <v>7.2</v>
      </c>
      <c r="G16" s="131">
        <v>2220</v>
      </c>
      <c r="H16" s="28"/>
      <c r="I16" s="130" t="s">
        <v>15</v>
      </c>
      <c r="J16" s="114">
        <v>7.2</v>
      </c>
      <c r="K16" s="112"/>
    </row>
    <row r="17" spans="1:11" ht="45">
      <c r="A17" s="4" t="s">
        <v>496</v>
      </c>
      <c r="B17" s="10" t="s">
        <v>497</v>
      </c>
      <c r="C17" s="28"/>
      <c r="D17" s="28">
        <v>5.4</v>
      </c>
      <c r="E17" s="130" t="s">
        <v>15</v>
      </c>
      <c r="F17" s="114">
        <v>5.4</v>
      </c>
      <c r="G17" s="131">
        <v>2220</v>
      </c>
      <c r="H17" s="28"/>
      <c r="I17" s="130" t="s">
        <v>15</v>
      </c>
      <c r="J17" s="114">
        <v>5.4</v>
      </c>
      <c r="K17" s="112"/>
    </row>
    <row r="18" spans="1:11" ht="45">
      <c r="A18" s="4" t="s">
        <v>498</v>
      </c>
      <c r="B18" s="10" t="s">
        <v>125</v>
      </c>
      <c r="C18" s="28"/>
      <c r="D18" s="28">
        <v>115</v>
      </c>
      <c r="E18" s="130" t="s">
        <v>15</v>
      </c>
      <c r="F18" s="114">
        <v>115</v>
      </c>
      <c r="G18" s="131">
        <v>2220</v>
      </c>
      <c r="H18" s="28"/>
      <c r="I18" s="130" t="s">
        <v>15</v>
      </c>
      <c r="J18" s="114">
        <v>115</v>
      </c>
      <c r="K18" s="112"/>
    </row>
    <row r="19" spans="1:11" ht="30">
      <c r="A19" s="4">
        <v>11</v>
      </c>
      <c r="B19" s="10" t="s">
        <v>499</v>
      </c>
      <c r="C19" s="28"/>
      <c r="D19" s="28">
        <v>16.6</v>
      </c>
      <c r="E19" s="130" t="s">
        <v>15</v>
      </c>
      <c r="F19" s="114">
        <v>16.6</v>
      </c>
      <c r="G19" s="131">
        <v>2220</v>
      </c>
      <c r="H19" s="28"/>
      <c r="I19" s="130" t="s">
        <v>15</v>
      </c>
      <c r="J19" s="114">
        <v>16.6</v>
      </c>
      <c r="K19" s="112"/>
    </row>
    <row r="20" spans="1:11" ht="30">
      <c r="A20" s="4">
        <v>12</v>
      </c>
      <c r="B20" s="10" t="s">
        <v>500</v>
      </c>
      <c r="C20" s="28"/>
      <c r="D20" s="28">
        <v>81.2</v>
      </c>
      <c r="E20" s="130" t="s">
        <v>15</v>
      </c>
      <c r="F20" s="114">
        <v>81.2</v>
      </c>
      <c r="G20" s="131">
        <v>2220</v>
      </c>
      <c r="H20" s="28"/>
      <c r="I20" s="130" t="s">
        <v>15</v>
      </c>
      <c r="J20" s="114">
        <v>81.2</v>
      </c>
      <c r="K20" s="112"/>
    </row>
    <row r="21" spans="1:11" ht="30">
      <c r="A21" s="4">
        <v>13</v>
      </c>
      <c r="B21" s="10" t="s">
        <v>501</v>
      </c>
      <c r="C21" s="28"/>
      <c r="D21" s="28">
        <v>3.6</v>
      </c>
      <c r="E21" s="130" t="s">
        <v>15</v>
      </c>
      <c r="F21" s="114">
        <v>3.6</v>
      </c>
      <c r="G21" s="131">
        <v>2220</v>
      </c>
      <c r="H21" s="28"/>
      <c r="I21" s="130" t="s">
        <v>15</v>
      </c>
      <c r="J21" s="114">
        <v>3.6</v>
      </c>
      <c r="K21" s="112"/>
    </row>
    <row r="22" spans="1:11" ht="45">
      <c r="A22" s="4">
        <v>14</v>
      </c>
      <c r="B22" s="10" t="s">
        <v>502</v>
      </c>
      <c r="C22" s="28"/>
      <c r="D22" s="28">
        <v>480.9</v>
      </c>
      <c r="E22" s="130" t="s">
        <v>15</v>
      </c>
      <c r="F22" s="114">
        <v>480.9</v>
      </c>
      <c r="G22" s="131">
        <v>2220</v>
      </c>
      <c r="H22" s="28"/>
      <c r="I22" s="130" t="s">
        <v>15</v>
      </c>
      <c r="J22" s="114">
        <v>480.9</v>
      </c>
      <c r="K22" s="112"/>
    </row>
    <row r="23" spans="1:11" ht="25.5">
      <c r="A23" s="4">
        <v>15</v>
      </c>
      <c r="B23" s="10" t="s">
        <v>473</v>
      </c>
      <c r="C23" s="28"/>
      <c r="D23" s="28">
        <v>1454.1</v>
      </c>
      <c r="E23" s="130" t="s">
        <v>466</v>
      </c>
      <c r="F23" s="114">
        <v>1454.1</v>
      </c>
      <c r="G23" s="131">
        <v>2220</v>
      </c>
      <c r="H23" s="28"/>
      <c r="I23" s="130" t="s">
        <v>466</v>
      </c>
      <c r="J23" s="114">
        <v>1454.1</v>
      </c>
      <c r="K23" s="112"/>
    </row>
    <row r="24" spans="1:11" ht="45">
      <c r="A24" s="4">
        <v>16</v>
      </c>
      <c r="B24" s="10" t="s">
        <v>474</v>
      </c>
      <c r="C24" s="28"/>
      <c r="D24" s="28">
        <v>18.6</v>
      </c>
      <c r="E24" s="130" t="s">
        <v>28</v>
      </c>
      <c r="F24" s="114">
        <v>18.6</v>
      </c>
      <c r="G24" s="131">
        <v>2230</v>
      </c>
      <c r="H24" s="28"/>
      <c r="I24" s="130" t="s">
        <v>28</v>
      </c>
      <c r="J24" s="114">
        <v>18.6</v>
      </c>
      <c r="K24" s="112"/>
    </row>
    <row r="25" spans="1:11" ht="45">
      <c r="A25" s="4">
        <v>17</v>
      </c>
      <c r="B25" s="10" t="s">
        <v>475</v>
      </c>
      <c r="C25" s="28"/>
      <c r="D25" s="28">
        <v>85.6</v>
      </c>
      <c r="E25" s="130" t="s">
        <v>28</v>
      </c>
      <c r="F25" s="114">
        <v>85.6</v>
      </c>
      <c r="G25" s="131">
        <v>2230</v>
      </c>
      <c r="H25" s="28"/>
      <c r="I25" s="130" t="s">
        <v>28</v>
      </c>
      <c r="J25" s="114">
        <v>85.6</v>
      </c>
      <c r="K25" s="112"/>
    </row>
    <row r="26" spans="1:11" ht="75">
      <c r="A26" s="4">
        <v>18</v>
      </c>
      <c r="B26" s="10" t="s">
        <v>503</v>
      </c>
      <c r="C26" s="28"/>
      <c r="D26" s="28">
        <v>4</v>
      </c>
      <c r="E26" s="130" t="s">
        <v>504</v>
      </c>
      <c r="F26" s="114">
        <v>4</v>
      </c>
      <c r="G26" s="131">
        <v>2210</v>
      </c>
      <c r="H26" s="28"/>
      <c r="I26" s="130" t="s">
        <v>226</v>
      </c>
      <c r="J26" s="114">
        <v>4</v>
      </c>
      <c r="K26" s="112"/>
    </row>
    <row r="27" spans="1:11" ht="30">
      <c r="A27" s="4">
        <v>19</v>
      </c>
      <c r="B27" s="10" t="s">
        <v>464</v>
      </c>
      <c r="C27" s="28"/>
      <c r="D27" s="28">
        <v>22.1</v>
      </c>
      <c r="E27" s="130" t="s">
        <v>15</v>
      </c>
      <c r="F27" s="114">
        <v>22.1</v>
      </c>
      <c r="G27" s="131">
        <v>2220</v>
      </c>
      <c r="H27" s="28"/>
      <c r="I27" s="130" t="s">
        <v>15</v>
      </c>
      <c r="J27" s="114">
        <v>22.1</v>
      </c>
      <c r="K27" s="112"/>
    </row>
    <row r="28" spans="1:11" ht="30">
      <c r="A28" s="4">
        <v>20</v>
      </c>
      <c r="B28" s="10" t="s">
        <v>505</v>
      </c>
      <c r="C28" s="28"/>
      <c r="D28" s="28">
        <v>3.4</v>
      </c>
      <c r="E28" s="130" t="s">
        <v>15</v>
      </c>
      <c r="F28" s="114">
        <v>3.4</v>
      </c>
      <c r="G28" s="131">
        <v>2220</v>
      </c>
      <c r="H28" s="28"/>
      <c r="I28" s="130" t="s">
        <v>15</v>
      </c>
      <c r="J28" s="114">
        <v>3.4</v>
      </c>
      <c r="K28" s="112"/>
    </row>
    <row r="29" spans="1:11" ht="25.5">
      <c r="A29" s="4">
        <v>21</v>
      </c>
      <c r="B29" s="10" t="s">
        <v>506</v>
      </c>
      <c r="C29" s="28"/>
      <c r="D29" s="28">
        <v>10</v>
      </c>
      <c r="E29" s="130" t="s">
        <v>15</v>
      </c>
      <c r="F29" s="114">
        <v>10</v>
      </c>
      <c r="G29" s="131">
        <v>2220</v>
      </c>
      <c r="H29" s="28"/>
      <c r="I29" s="130" t="s">
        <v>15</v>
      </c>
      <c r="J29" s="114">
        <v>10</v>
      </c>
      <c r="K29" s="112"/>
    </row>
    <row r="30" spans="1:11" ht="30">
      <c r="A30" s="4">
        <v>22</v>
      </c>
      <c r="B30" s="10" t="s">
        <v>109</v>
      </c>
      <c r="C30" s="28"/>
      <c r="D30" s="28">
        <v>22</v>
      </c>
      <c r="E30" s="130" t="s">
        <v>15</v>
      </c>
      <c r="F30" s="114">
        <v>22.1</v>
      </c>
      <c r="G30" s="131">
        <v>2220</v>
      </c>
      <c r="H30" s="28"/>
      <c r="I30" s="130" t="s">
        <v>15</v>
      </c>
      <c r="J30" s="114">
        <v>22.1</v>
      </c>
      <c r="K30" s="112"/>
    </row>
    <row r="31" spans="1:11" ht="45">
      <c r="A31" s="4">
        <v>23</v>
      </c>
      <c r="B31" s="10" t="s">
        <v>507</v>
      </c>
      <c r="C31" s="28"/>
      <c r="D31" s="28">
        <v>2</v>
      </c>
      <c r="E31" s="130" t="s">
        <v>127</v>
      </c>
      <c r="F31" s="114">
        <v>2</v>
      </c>
      <c r="G31" s="131">
        <v>2210</v>
      </c>
      <c r="H31" s="28"/>
      <c r="I31" s="130" t="s">
        <v>127</v>
      </c>
      <c r="J31" s="114">
        <v>2</v>
      </c>
      <c r="K31" s="112"/>
    </row>
    <row r="32" spans="1:11" ht="15.75">
      <c r="A32" s="4">
        <v>24</v>
      </c>
      <c r="B32" s="10" t="s">
        <v>508</v>
      </c>
      <c r="C32" s="28"/>
      <c r="D32" s="28">
        <v>30.5</v>
      </c>
      <c r="E32" s="130" t="s">
        <v>472</v>
      </c>
      <c r="F32" s="114">
        <v>30.5</v>
      </c>
      <c r="G32" s="131">
        <v>2210</v>
      </c>
      <c r="H32" s="28"/>
      <c r="I32" s="130" t="s">
        <v>472</v>
      </c>
      <c r="J32" s="114">
        <v>30.5</v>
      </c>
      <c r="K32" s="112"/>
    </row>
    <row r="33" spans="1:11" ht="30">
      <c r="A33" s="4">
        <v>25</v>
      </c>
      <c r="B33" s="10" t="s">
        <v>509</v>
      </c>
      <c r="C33" s="28"/>
      <c r="D33" s="28">
        <v>17.3</v>
      </c>
      <c r="E33" s="130" t="s">
        <v>510</v>
      </c>
      <c r="F33" s="114">
        <v>17.3</v>
      </c>
      <c r="G33" s="131">
        <v>2210</v>
      </c>
      <c r="H33" s="28"/>
      <c r="I33" s="130" t="s">
        <v>510</v>
      </c>
      <c r="J33" s="114">
        <v>17.3</v>
      </c>
      <c r="K33" s="112"/>
    </row>
    <row r="34" spans="1:11" ht="30">
      <c r="A34" s="4">
        <v>26</v>
      </c>
      <c r="B34" s="10" t="s">
        <v>511</v>
      </c>
      <c r="C34" s="28"/>
      <c r="D34" s="28">
        <v>3.6</v>
      </c>
      <c r="E34" s="130" t="s">
        <v>15</v>
      </c>
      <c r="F34" s="114">
        <v>3.6</v>
      </c>
      <c r="G34" s="131">
        <v>2220</v>
      </c>
      <c r="H34" s="28"/>
      <c r="I34" s="130" t="s">
        <v>15</v>
      </c>
      <c r="J34" s="114">
        <v>3.6</v>
      </c>
      <c r="K34" s="112"/>
    </row>
    <row r="35" spans="1:11" ht="30">
      <c r="A35" s="4">
        <v>27</v>
      </c>
      <c r="B35" s="10" t="s">
        <v>512</v>
      </c>
      <c r="C35" s="28"/>
      <c r="D35" s="28">
        <v>14.5</v>
      </c>
      <c r="E35" s="130" t="s">
        <v>15</v>
      </c>
      <c r="F35" s="114">
        <v>14.5</v>
      </c>
      <c r="G35" s="131">
        <v>2220</v>
      </c>
      <c r="H35" s="28"/>
      <c r="I35" s="130" t="s">
        <v>15</v>
      </c>
      <c r="J35" s="114">
        <v>14.5</v>
      </c>
      <c r="K35" s="112"/>
    </row>
    <row r="36" spans="1:11" ht="25.5">
      <c r="A36" s="4">
        <v>28</v>
      </c>
      <c r="B36" s="10" t="s">
        <v>513</v>
      </c>
      <c r="C36" s="28"/>
      <c r="D36" s="28">
        <v>82.6</v>
      </c>
      <c r="E36" s="130" t="s">
        <v>15</v>
      </c>
      <c r="F36" s="114">
        <v>82.6</v>
      </c>
      <c r="G36" s="131">
        <v>2220</v>
      </c>
      <c r="H36" s="28"/>
      <c r="I36" s="130" t="s">
        <v>15</v>
      </c>
      <c r="J36" s="114">
        <v>82.6</v>
      </c>
      <c r="K36" s="112"/>
    </row>
    <row r="37" spans="1:11" ht="30">
      <c r="A37" s="4">
        <v>29</v>
      </c>
      <c r="B37" s="10" t="s">
        <v>514</v>
      </c>
      <c r="C37" s="28"/>
      <c r="D37" s="28">
        <v>53.8</v>
      </c>
      <c r="E37" s="130" t="s">
        <v>15</v>
      </c>
      <c r="F37" s="114">
        <v>53.8</v>
      </c>
      <c r="G37" s="131">
        <v>2220</v>
      </c>
      <c r="H37" s="28"/>
      <c r="I37" s="130" t="s">
        <v>15</v>
      </c>
      <c r="J37" s="114">
        <v>53.8</v>
      </c>
      <c r="K37" s="112"/>
    </row>
    <row r="38" spans="1:11" ht="30">
      <c r="A38" s="4">
        <v>30</v>
      </c>
      <c r="B38" s="10" t="s">
        <v>515</v>
      </c>
      <c r="C38" s="28"/>
      <c r="D38" s="28">
        <v>51</v>
      </c>
      <c r="E38" s="130" t="s">
        <v>15</v>
      </c>
      <c r="F38" s="114">
        <v>51</v>
      </c>
      <c r="G38" s="131">
        <v>2220</v>
      </c>
      <c r="H38" s="28"/>
      <c r="I38" s="130" t="s">
        <v>15</v>
      </c>
      <c r="J38" s="114">
        <v>51</v>
      </c>
      <c r="K38" s="112"/>
    </row>
    <row r="39" spans="1:11" ht="75">
      <c r="A39" s="4">
        <v>31</v>
      </c>
      <c r="B39" s="10" t="s">
        <v>516</v>
      </c>
      <c r="C39" s="28"/>
      <c r="D39" s="28">
        <v>41.3</v>
      </c>
      <c r="E39" s="130" t="s">
        <v>468</v>
      </c>
      <c r="F39" s="114">
        <v>41.3</v>
      </c>
      <c r="G39" s="131">
        <v>2210</v>
      </c>
      <c r="H39" s="28"/>
      <c r="I39" s="130" t="s">
        <v>468</v>
      </c>
      <c r="J39" s="114">
        <v>41.3</v>
      </c>
      <c r="K39" s="112"/>
    </row>
    <row r="40" spans="1:11" ht="30">
      <c r="A40" s="4">
        <v>32</v>
      </c>
      <c r="B40" s="10" t="s">
        <v>517</v>
      </c>
      <c r="C40" s="28"/>
      <c r="D40" s="28">
        <v>704.4</v>
      </c>
      <c r="E40" s="130" t="s">
        <v>465</v>
      </c>
      <c r="F40" s="114">
        <v>704.4</v>
      </c>
      <c r="G40" s="131">
        <v>2220</v>
      </c>
      <c r="H40" s="28"/>
      <c r="I40" s="130" t="s">
        <v>465</v>
      </c>
      <c r="J40" s="114">
        <v>704.4</v>
      </c>
      <c r="K40" s="112"/>
    </row>
    <row r="41" spans="1:11" ht="75">
      <c r="A41" s="4">
        <v>33</v>
      </c>
      <c r="B41" s="10" t="s">
        <v>518</v>
      </c>
      <c r="C41" s="28"/>
      <c r="D41" s="28">
        <v>21.6</v>
      </c>
      <c r="E41" s="130" t="s">
        <v>465</v>
      </c>
      <c r="F41" s="114">
        <v>21.6</v>
      </c>
      <c r="G41" s="131">
        <v>2220</v>
      </c>
      <c r="H41" s="28"/>
      <c r="I41" s="130" t="s">
        <v>465</v>
      </c>
      <c r="J41" s="114">
        <v>21.6</v>
      </c>
      <c r="K41" s="112"/>
    </row>
    <row r="42" spans="1:11" ht="30">
      <c r="A42" s="4">
        <v>34</v>
      </c>
      <c r="B42" s="10" t="s">
        <v>519</v>
      </c>
      <c r="C42" s="28"/>
      <c r="D42" s="28">
        <v>119</v>
      </c>
      <c r="E42" s="130" t="s">
        <v>465</v>
      </c>
      <c r="F42" s="114">
        <v>119</v>
      </c>
      <c r="G42" s="131">
        <v>2220</v>
      </c>
      <c r="H42" s="28"/>
      <c r="I42" s="130" t="s">
        <v>465</v>
      </c>
      <c r="J42" s="114">
        <v>119</v>
      </c>
      <c r="K42" s="112"/>
    </row>
    <row r="43" spans="1:11" ht="15.75">
      <c r="A43" s="4">
        <v>35</v>
      </c>
      <c r="B43" s="10" t="s">
        <v>175</v>
      </c>
      <c r="C43" s="28">
        <v>1132.4</v>
      </c>
      <c r="D43" s="28"/>
      <c r="E43" s="130"/>
      <c r="F43" s="114">
        <v>1132.4</v>
      </c>
      <c r="G43" s="131"/>
      <c r="H43" s="28"/>
      <c r="I43" s="130"/>
      <c r="J43" s="114">
        <v>144.7</v>
      </c>
      <c r="K43" s="112">
        <v>987.7</v>
      </c>
    </row>
    <row r="44" spans="1:11" ht="15.75">
      <c r="A44" s="4"/>
      <c r="B44" s="124" t="s">
        <v>469</v>
      </c>
      <c r="C44" s="125">
        <v>1132.4</v>
      </c>
      <c r="D44" s="28">
        <v>3996.9</v>
      </c>
      <c r="E44" s="126"/>
      <c r="F44" s="127">
        <f>SUM(F4:F43)</f>
        <v>5129.3</v>
      </c>
      <c r="G44" s="128"/>
      <c r="H44" s="125"/>
      <c r="I44" s="126"/>
      <c r="J44" s="127">
        <f>SUM(J4:J43)</f>
        <v>4141.6</v>
      </c>
      <c r="K44" s="129"/>
    </row>
    <row r="45" spans="1:11" ht="15.75">
      <c r="A45" s="79"/>
      <c r="B45" s="139"/>
      <c r="C45" s="140"/>
      <c r="D45" s="141"/>
      <c r="E45" s="142"/>
      <c r="F45" s="143"/>
      <c r="G45" s="144"/>
      <c r="H45" s="140"/>
      <c r="I45" s="142"/>
      <c r="J45" s="143"/>
      <c r="K45" s="145"/>
    </row>
    <row r="46" spans="2:8" ht="14.25" customHeight="1">
      <c r="B46" s="132" t="s">
        <v>31</v>
      </c>
      <c r="C46" s="133"/>
      <c r="E46" s="199" t="s">
        <v>470</v>
      </c>
      <c r="F46" s="199"/>
      <c r="G46" s="199"/>
      <c r="H46" s="199"/>
    </row>
    <row r="47" spans="2:8" ht="14.25">
      <c r="B47" s="132"/>
      <c r="C47" s="133"/>
      <c r="D47" s="133"/>
      <c r="E47" s="133"/>
      <c r="F47" s="134"/>
      <c r="G47" s="135"/>
      <c r="H47" s="135"/>
    </row>
    <row r="48" spans="2:8" ht="10.5" customHeight="1">
      <c r="B48" s="132" t="s">
        <v>520</v>
      </c>
      <c r="C48" s="133"/>
      <c r="D48" s="133"/>
      <c r="E48" s="199" t="s">
        <v>471</v>
      </c>
      <c r="F48" s="199"/>
      <c r="G48" s="199"/>
      <c r="H48" s="199"/>
    </row>
    <row r="49" spans="2:8" ht="12.75">
      <c r="B49" s="133"/>
      <c r="C49" s="133"/>
      <c r="D49" s="133"/>
      <c r="E49" s="133"/>
      <c r="F49" s="134"/>
      <c r="G49" s="135"/>
      <c r="H49" s="135"/>
    </row>
    <row r="50" ht="12.75">
      <c r="D50" s="133"/>
    </row>
    <row r="51" ht="30.75" customHeight="1">
      <c r="B51" s="136"/>
    </row>
    <row r="63" ht="12.75">
      <c r="B63" s="136"/>
    </row>
  </sheetData>
  <sheetProtection selectLockedCells="1" selectUnlockedCells="1"/>
  <mergeCells count="9">
    <mergeCell ref="E46:H46"/>
    <mergeCell ref="E48:H48"/>
    <mergeCell ref="B1:J1"/>
    <mergeCell ref="A2:A3"/>
    <mergeCell ref="B2:B3"/>
    <mergeCell ref="C2:E2"/>
    <mergeCell ref="F2:F3"/>
    <mergeCell ref="G2:J2"/>
    <mergeCell ref="K2:K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20"/>
  <sheetViews>
    <sheetView zoomScale="90" zoomScaleNormal="90" zoomScalePageLayoutView="0" workbookViewId="0" topLeftCell="A1">
      <selection activeCell="B3" sqref="B3:B4"/>
    </sheetView>
  </sheetViews>
  <sheetFormatPr defaultColWidth="11.57421875" defaultRowHeight="12.75"/>
  <cols>
    <col min="1" max="1" width="7.28125" style="0" customWidth="1"/>
    <col min="2" max="2" width="53.57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83" t="s">
        <v>521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31.5" customHeight="1">
      <c r="A2" s="184" t="s">
        <v>673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58.2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15.75">
      <c r="A5" s="4">
        <v>1</v>
      </c>
      <c r="B5" s="5" t="s">
        <v>522</v>
      </c>
      <c r="C5" s="6"/>
      <c r="D5" s="6">
        <v>907.2</v>
      </c>
      <c r="E5" s="7" t="s">
        <v>307</v>
      </c>
      <c r="F5" s="8">
        <f aca="true" t="shared" si="0" ref="F5:F14">SUM(C5,D5)</f>
        <v>907.2</v>
      </c>
      <c r="G5" s="5"/>
      <c r="H5" s="6"/>
      <c r="I5" s="7" t="s">
        <v>307</v>
      </c>
      <c r="J5" s="6"/>
      <c r="K5" s="6">
        <v>907.2</v>
      </c>
    </row>
    <row r="6" spans="1:11" ht="15.75">
      <c r="A6" s="4">
        <v>2</v>
      </c>
      <c r="B6" s="5" t="s">
        <v>523</v>
      </c>
      <c r="C6" s="6"/>
      <c r="D6" s="6">
        <v>4.2</v>
      </c>
      <c r="E6" s="7" t="s">
        <v>307</v>
      </c>
      <c r="F6" s="8">
        <f t="shared" si="0"/>
        <v>4.2</v>
      </c>
      <c r="G6" s="5"/>
      <c r="H6" s="6"/>
      <c r="I6" s="7" t="s">
        <v>307</v>
      </c>
      <c r="J6" s="6"/>
      <c r="K6" s="6">
        <v>4.2</v>
      </c>
    </row>
    <row r="7" spans="1:11" ht="15.75">
      <c r="A7" s="4">
        <v>3</v>
      </c>
      <c r="B7" s="5" t="s">
        <v>524</v>
      </c>
      <c r="C7" s="6"/>
      <c r="D7" s="6">
        <v>0.5</v>
      </c>
      <c r="E7" s="7" t="s">
        <v>525</v>
      </c>
      <c r="F7" s="8">
        <f t="shared" si="0"/>
        <v>0.5</v>
      </c>
      <c r="G7" s="5"/>
      <c r="H7" s="6"/>
      <c r="I7" s="7" t="s">
        <v>525</v>
      </c>
      <c r="J7" s="6">
        <v>0.5</v>
      </c>
      <c r="K7" s="6"/>
    </row>
    <row r="8" spans="1:11" ht="15.75">
      <c r="A8" s="4">
        <v>4</v>
      </c>
      <c r="B8" s="5" t="s">
        <v>526</v>
      </c>
      <c r="C8" s="6"/>
      <c r="D8" s="6">
        <v>10.4</v>
      </c>
      <c r="E8" s="7" t="s">
        <v>307</v>
      </c>
      <c r="F8" s="8">
        <f t="shared" si="0"/>
        <v>10.4</v>
      </c>
      <c r="G8" s="5"/>
      <c r="H8" s="6"/>
      <c r="I8" s="7" t="s">
        <v>307</v>
      </c>
      <c r="J8" s="6"/>
      <c r="K8" s="6">
        <v>10.4</v>
      </c>
    </row>
    <row r="9" spans="1:11" ht="15.75">
      <c r="A9" s="4"/>
      <c r="B9" s="5"/>
      <c r="C9" s="6"/>
      <c r="D9" s="6">
        <v>6.6</v>
      </c>
      <c r="E9" s="7" t="s">
        <v>527</v>
      </c>
      <c r="F9" s="8">
        <f t="shared" si="0"/>
        <v>6.6</v>
      </c>
      <c r="G9" s="5"/>
      <c r="H9" s="6"/>
      <c r="I9" s="7" t="s">
        <v>527</v>
      </c>
      <c r="J9" s="6">
        <v>6.6</v>
      </c>
      <c r="K9" s="9"/>
    </row>
    <row r="10" spans="1:11" ht="15.75">
      <c r="A10" s="4">
        <v>5</v>
      </c>
      <c r="B10" s="5" t="s">
        <v>524</v>
      </c>
      <c r="C10" s="6"/>
      <c r="D10" s="6">
        <v>29.4</v>
      </c>
      <c r="E10" s="7" t="s">
        <v>54</v>
      </c>
      <c r="F10" s="8">
        <f t="shared" si="0"/>
        <v>29.4</v>
      </c>
      <c r="G10" s="12"/>
      <c r="H10" s="6"/>
      <c r="I10" s="7" t="s">
        <v>54</v>
      </c>
      <c r="J10" s="6">
        <v>29.4</v>
      </c>
      <c r="K10" s="9"/>
    </row>
    <row r="11" spans="1:11" ht="15.75">
      <c r="A11" s="4">
        <v>6</v>
      </c>
      <c r="B11" s="5" t="s">
        <v>528</v>
      </c>
      <c r="C11" s="6"/>
      <c r="D11" s="6">
        <v>70.6</v>
      </c>
      <c r="E11" s="7" t="s">
        <v>15</v>
      </c>
      <c r="F11" s="8">
        <f t="shared" si="0"/>
        <v>70.6</v>
      </c>
      <c r="G11" s="12"/>
      <c r="H11" s="6"/>
      <c r="I11" s="7" t="s">
        <v>15</v>
      </c>
      <c r="J11" s="6">
        <v>70.6</v>
      </c>
      <c r="K11" s="9"/>
    </row>
    <row r="12" spans="1:11" ht="47.25">
      <c r="A12" s="4">
        <v>7</v>
      </c>
      <c r="B12" s="5" t="s">
        <v>290</v>
      </c>
      <c r="C12" s="6"/>
      <c r="D12" s="6">
        <v>27.5</v>
      </c>
      <c r="E12" s="7" t="s">
        <v>179</v>
      </c>
      <c r="F12" s="8">
        <f t="shared" si="0"/>
        <v>27.5</v>
      </c>
      <c r="G12" s="5"/>
      <c r="H12" s="6"/>
      <c r="I12" s="7" t="s">
        <v>179</v>
      </c>
      <c r="J12" s="6">
        <v>27.5</v>
      </c>
      <c r="K12" s="9"/>
    </row>
    <row r="13" spans="1:11" ht="31.5">
      <c r="A13" s="12">
        <v>8</v>
      </c>
      <c r="B13" s="5" t="s">
        <v>529</v>
      </c>
      <c r="C13" s="6"/>
      <c r="D13" s="6">
        <v>23.2</v>
      </c>
      <c r="E13" s="7" t="s">
        <v>28</v>
      </c>
      <c r="F13" s="8">
        <f t="shared" si="0"/>
        <v>23.2</v>
      </c>
      <c r="G13" s="5"/>
      <c r="H13" s="6"/>
      <c r="I13" s="7" t="s">
        <v>28</v>
      </c>
      <c r="J13" s="6">
        <v>23.2</v>
      </c>
      <c r="K13" s="9"/>
    </row>
    <row r="14" spans="1:11" ht="15.75">
      <c r="A14" s="13"/>
      <c r="B14" s="14" t="s">
        <v>30</v>
      </c>
      <c r="C14" s="15">
        <f>SUM(C5:C13)</f>
        <v>0</v>
      </c>
      <c r="D14" s="15">
        <f>SUM(D5:D13)</f>
        <v>1079.6000000000001</v>
      </c>
      <c r="E14" s="16"/>
      <c r="F14" s="17">
        <f t="shared" si="0"/>
        <v>1079.6000000000001</v>
      </c>
      <c r="G14" s="18"/>
      <c r="H14" s="15">
        <f>SUM(H5:H13)</f>
        <v>0</v>
      </c>
      <c r="I14" s="16"/>
      <c r="J14" s="15">
        <f>SUM(J5:J13)</f>
        <v>157.79999999999998</v>
      </c>
      <c r="K14" s="19">
        <f>C14-H14</f>
        <v>0</v>
      </c>
    </row>
    <row r="17" spans="2:8" ht="15.75">
      <c r="B17" s="20" t="s">
        <v>530</v>
      </c>
      <c r="F17" s="21"/>
      <c r="G17" s="188" t="s">
        <v>531</v>
      </c>
      <c r="H17" s="188"/>
    </row>
    <row r="18" spans="2:8" ht="15">
      <c r="B18" s="20"/>
      <c r="F18" s="189" t="s">
        <v>33</v>
      </c>
      <c r="G18" s="189"/>
      <c r="H18" s="189"/>
    </row>
    <row r="19" spans="2:8" ht="15.75">
      <c r="B19" s="20" t="s">
        <v>34</v>
      </c>
      <c r="F19" s="21"/>
      <c r="G19" s="188" t="s">
        <v>532</v>
      </c>
      <c r="H19" s="188"/>
    </row>
    <row r="20" spans="6:8" ht="12.75">
      <c r="F20" s="189" t="s">
        <v>33</v>
      </c>
      <c r="G20" s="189"/>
      <c r="H20" s="189"/>
    </row>
  </sheetData>
  <sheetProtection selectLockedCells="1" selectUnlockedCells="1"/>
  <mergeCells count="12">
    <mergeCell ref="G17:H17"/>
    <mergeCell ref="F18:H18"/>
    <mergeCell ref="G19:H19"/>
    <mergeCell ref="F20:H20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cols>
    <col min="1" max="1" width="7.28125" style="0" customWidth="1"/>
    <col min="2" max="2" width="25.57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83" t="s">
        <v>37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31.5" customHeight="1">
      <c r="A2" s="184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58.2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15.75">
      <c r="A5" s="4">
        <v>1</v>
      </c>
      <c r="B5" s="22" t="s">
        <v>38</v>
      </c>
      <c r="C5" s="23"/>
      <c r="D5" s="24">
        <v>125</v>
      </c>
      <c r="E5" s="25" t="s">
        <v>15</v>
      </c>
      <c r="F5" s="8">
        <f aca="true" t="shared" si="0" ref="F5:F45">SUM(C5,D5)</f>
        <v>125</v>
      </c>
      <c r="G5" s="5"/>
      <c r="H5" s="6"/>
      <c r="I5" s="25" t="s">
        <v>15</v>
      </c>
      <c r="J5" s="24">
        <v>125</v>
      </c>
      <c r="K5" s="9"/>
    </row>
    <row r="6" spans="1:11" ht="26.25">
      <c r="A6" s="4">
        <v>2</v>
      </c>
      <c r="B6" s="26" t="s">
        <v>39</v>
      </c>
      <c r="C6" s="23"/>
      <c r="D6" s="24">
        <v>293</v>
      </c>
      <c r="E6" s="25" t="s">
        <v>15</v>
      </c>
      <c r="F6" s="8">
        <f t="shared" si="0"/>
        <v>293</v>
      </c>
      <c r="G6" s="5"/>
      <c r="H6" s="6"/>
      <c r="I6" s="25" t="s">
        <v>15</v>
      </c>
      <c r="J6" s="24">
        <v>293</v>
      </c>
      <c r="K6" s="9"/>
    </row>
    <row r="7" spans="1:11" ht="15.75">
      <c r="A7" s="4">
        <v>3</v>
      </c>
      <c r="B7" s="26" t="s">
        <v>40</v>
      </c>
      <c r="C7" s="6"/>
      <c r="D7" s="24">
        <v>919</v>
      </c>
      <c r="E7" s="25" t="s">
        <v>41</v>
      </c>
      <c r="F7" s="8">
        <f t="shared" si="0"/>
        <v>919</v>
      </c>
      <c r="G7" s="5"/>
      <c r="H7" s="6"/>
      <c r="I7" s="25" t="s">
        <v>41</v>
      </c>
      <c r="J7" s="24">
        <v>919</v>
      </c>
      <c r="K7" s="9"/>
    </row>
    <row r="8" spans="1:11" ht="15.75">
      <c r="A8" s="4">
        <v>4</v>
      </c>
      <c r="B8" s="26" t="s">
        <v>42</v>
      </c>
      <c r="C8" s="6"/>
      <c r="D8" s="24">
        <v>0.08</v>
      </c>
      <c r="E8" s="25" t="s">
        <v>41</v>
      </c>
      <c r="F8" s="8">
        <f t="shared" si="0"/>
        <v>0.08</v>
      </c>
      <c r="G8" s="5"/>
      <c r="H8" s="6"/>
      <c r="I8" s="25" t="s">
        <v>41</v>
      </c>
      <c r="J8" s="24">
        <v>0.08</v>
      </c>
      <c r="K8" s="9"/>
    </row>
    <row r="9" spans="1:11" ht="15.75">
      <c r="A9" s="4">
        <v>5</v>
      </c>
      <c r="B9" s="26" t="s">
        <v>43</v>
      </c>
      <c r="C9" s="6"/>
      <c r="D9" s="24">
        <v>107</v>
      </c>
      <c r="E9" s="25" t="s">
        <v>15</v>
      </c>
      <c r="F9" s="8">
        <f t="shared" si="0"/>
        <v>107</v>
      </c>
      <c r="G9" s="5"/>
      <c r="H9" s="6"/>
      <c r="I9" s="25" t="s">
        <v>15</v>
      </c>
      <c r="J9" s="24">
        <v>107</v>
      </c>
      <c r="K9" s="9"/>
    </row>
    <row r="10" spans="1:11" ht="24.75">
      <c r="A10" s="4">
        <v>6</v>
      </c>
      <c r="B10" s="26" t="s">
        <v>44</v>
      </c>
      <c r="C10" s="6"/>
      <c r="D10" s="24">
        <v>10</v>
      </c>
      <c r="E10" s="25" t="s">
        <v>41</v>
      </c>
      <c r="F10" s="8">
        <f t="shared" si="0"/>
        <v>10</v>
      </c>
      <c r="G10" s="5"/>
      <c r="H10" s="6"/>
      <c r="I10" s="25" t="s">
        <v>41</v>
      </c>
      <c r="J10" s="24">
        <v>10</v>
      </c>
      <c r="K10" s="9"/>
    </row>
    <row r="11" spans="1:11" ht="15" customHeight="1">
      <c r="A11" s="4">
        <v>7</v>
      </c>
      <c r="B11" s="26" t="s">
        <v>45</v>
      </c>
      <c r="C11" s="6"/>
      <c r="D11" s="24">
        <v>901</v>
      </c>
      <c r="E11" s="25" t="s">
        <v>46</v>
      </c>
      <c r="F11" s="8">
        <f t="shared" si="0"/>
        <v>901</v>
      </c>
      <c r="G11" s="5"/>
      <c r="H11" s="6"/>
      <c r="I11" s="25" t="s">
        <v>46</v>
      </c>
      <c r="J11" s="24">
        <v>901</v>
      </c>
      <c r="K11" s="9"/>
    </row>
    <row r="12" spans="1:11" ht="15.75">
      <c r="A12" s="4">
        <v>8</v>
      </c>
      <c r="B12" s="26" t="s">
        <v>47</v>
      </c>
      <c r="C12" s="6"/>
      <c r="D12" s="24">
        <v>2</v>
      </c>
      <c r="E12" s="25" t="s">
        <v>48</v>
      </c>
      <c r="F12" s="8">
        <f t="shared" si="0"/>
        <v>2</v>
      </c>
      <c r="G12" s="5"/>
      <c r="H12" s="6"/>
      <c r="I12" s="25" t="s">
        <v>48</v>
      </c>
      <c r="J12" s="24">
        <v>2</v>
      </c>
      <c r="K12" s="9"/>
    </row>
    <row r="13" spans="1:11" ht="15.75">
      <c r="A13" s="4">
        <v>9</v>
      </c>
      <c r="B13" s="26" t="s">
        <v>49</v>
      </c>
      <c r="C13" s="6"/>
      <c r="D13" s="24">
        <v>0.06</v>
      </c>
      <c r="E13" s="25" t="s">
        <v>41</v>
      </c>
      <c r="F13" s="8">
        <f t="shared" si="0"/>
        <v>0.06</v>
      </c>
      <c r="G13" s="5"/>
      <c r="H13" s="6"/>
      <c r="I13" s="25" t="s">
        <v>41</v>
      </c>
      <c r="J13" s="24">
        <v>0.06</v>
      </c>
      <c r="K13" s="9"/>
    </row>
    <row r="14" spans="1:11" ht="15.75">
      <c r="A14" s="4">
        <v>10</v>
      </c>
      <c r="B14" s="26" t="s">
        <v>50</v>
      </c>
      <c r="C14" s="6"/>
      <c r="D14" s="24">
        <v>22</v>
      </c>
      <c r="E14" s="25" t="s">
        <v>15</v>
      </c>
      <c r="F14" s="8">
        <f t="shared" si="0"/>
        <v>22</v>
      </c>
      <c r="G14" s="5"/>
      <c r="H14" s="6"/>
      <c r="I14" s="25" t="s">
        <v>15</v>
      </c>
      <c r="J14" s="24">
        <v>22</v>
      </c>
      <c r="K14" s="9"/>
    </row>
    <row r="15" spans="1:11" ht="26.25">
      <c r="A15" s="4">
        <v>11</v>
      </c>
      <c r="B15" s="26" t="s">
        <v>51</v>
      </c>
      <c r="C15" s="6"/>
      <c r="D15" s="24">
        <v>28</v>
      </c>
      <c r="E15" s="25" t="s">
        <v>15</v>
      </c>
      <c r="F15" s="8">
        <f t="shared" si="0"/>
        <v>28</v>
      </c>
      <c r="G15" s="5"/>
      <c r="H15" s="6"/>
      <c r="I15" s="25" t="s">
        <v>15</v>
      </c>
      <c r="J15" s="24">
        <v>28</v>
      </c>
      <c r="K15" s="9"/>
    </row>
    <row r="16" spans="1:11" ht="15.75">
      <c r="A16" s="4">
        <v>12</v>
      </c>
      <c r="B16" s="26" t="s">
        <v>52</v>
      </c>
      <c r="C16" s="6"/>
      <c r="D16" s="24">
        <v>43</v>
      </c>
      <c r="E16" s="25" t="s">
        <v>41</v>
      </c>
      <c r="F16" s="8">
        <f t="shared" si="0"/>
        <v>43</v>
      </c>
      <c r="G16" s="5"/>
      <c r="H16" s="6"/>
      <c r="I16" s="25" t="s">
        <v>41</v>
      </c>
      <c r="J16" s="24">
        <v>43</v>
      </c>
      <c r="K16" s="9"/>
    </row>
    <row r="17" spans="1:11" ht="15.75">
      <c r="A17" s="4">
        <v>13</v>
      </c>
      <c r="B17" s="26" t="s">
        <v>53</v>
      </c>
      <c r="C17" s="6"/>
      <c r="D17" s="24">
        <v>11</v>
      </c>
      <c r="E17" s="27" t="s">
        <v>54</v>
      </c>
      <c r="F17" s="8">
        <f t="shared" si="0"/>
        <v>11</v>
      </c>
      <c r="G17" s="5"/>
      <c r="H17" s="6"/>
      <c r="I17" s="27" t="s">
        <v>54</v>
      </c>
      <c r="J17" s="24">
        <v>11</v>
      </c>
      <c r="K17" s="9"/>
    </row>
    <row r="18" spans="1:11" ht="15.75">
      <c r="A18" s="4">
        <v>14</v>
      </c>
      <c r="B18" s="26" t="s">
        <v>43</v>
      </c>
      <c r="C18" s="6"/>
      <c r="D18" s="24">
        <v>51</v>
      </c>
      <c r="E18" s="25" t="s">
        <v>15</v>
      </c>
      <c r="F18" s="8">
        <f t="shared" si="0"/>
        <v>51</v>
      </c>
      <c r="G18" s="5"/>
      <c r="H18" s="6"/>
      <c r="I18" s="25" t="s">
        <v>15</v>
      </c>
      <c r="J18" s="24">
        <v>51</v>
      </c>
      <c r="K18" s="9"/>
    </row>
    <row r="19" spans="1:11" ht="15.75">
      <c r="A19" s="4">
        <v>15</v>
      </c>
      <c r="B19" s="26" t="s">
        <v>55</v>
      </c>
      <c r="C19" s="6"/>
      <c r="D19" s="28">
        <v>603</v>
      </c>
      <c r="E19" s="25" t="s">
        <v>41</v>
      </c>
      <c r="F19" s="8">
        <f t="shared" si="0"/>
        <v>603</v>
      </c>
      <c r="G19" s="5"/>
      <c r="H19" s="6"/>
      <c r="I19" s="25" t="s">
        <v>41</v>
      </c>
      <c r="J19" s="28">
        <v>603</v>
      </c>
      <c r="K19" s="9"/>
    </row>
    <row r="20" spans="1:11" ht="15.75">
      <c r="A20" s="4">
        <v>16</v>
      </c>
      <c r="B20" s="29" t="s">
        <v>56</v>
      </c>
      <c r="C20" s="6"/>
      <c r="D20" s="28">
        <v>2</v>
      </c>
      <c r="E20" s="25" t="s">
        <v>57</v>
      </c>
      <c r="F20" s="8">
        <f t="shared" si="0"/>
        <v>2</v>
      </c>
      <c r="G20" s="5"/>
      <c r="H20" s="6"/>
      <c r="I20" s="25" t="s">
        <v>57</v>
      </c>
      <c r="J20" s="28">
        <v>2</v>
      </c>
      <c r="K20" s="9"/>
    </row>
    <row r="21" spans="1:11" ht="26.25">
      <c r="A21" s="4">
        <v>17</v>
      </c>
      <c r="B21" s="22" t="s">
        <v>58</v>
      </c>
      <c r="C21" s="6"/>
      <c r="D21" s="28">
        <v>18</v>
      </c>
      <c r="E21" s="25" t="s">
        <v>59</v>
      </c>
      <c r="F21" s="8">
        <f t="shared" si="0"/>
        <v>18</v>
      </c>
      <c r="G21" s="5"/>
      <c r="H21" s="6"/>
      <c r="I21" s="25" t="s">
        <v>59</v>
      </c>
      <c r="J21" s="28">
        <v>18</v>
      </c>
      <c r="K21" s="9"/>
    </row>
    <row r="22" spans="1:11" ht="15.75">
      <c r="A22" s="4">
        <v>18</v>
      </c>
      <c r="B22" s="22" t="s">
        <v>60</v>
      </c>
      <c r="C22" s="6"/>
      <c r="D22" s="28">
        <v>90</v>
      </c>
      <c r="E22" s="25" t="s">
        <v>61</v>
      </c>
      <c r="F22" s="8">
        <f t="shared" si="0"/>
        <v>90</v>
      </c>
      <c r="G22" s="5"/>
      <c r="H22" s="6"/>
      <c r="I22" s="25" t="s">
        <v>61</v>
      </c>
      <c r="J22" s="28">
        <v>90</v>
      </c>
      <c r="K22" s="9"/>
    </row>
    <row r="23" spans="1:11" ht="31.5">
      <c r="A23" s="4">
        <v>19</v>
      </c>
      <c r="B23" s="7" t="s">
        <v>62</v>
      </c>
      <c r="C23" s="6"/>
      <c r="D23" s="6">
        <v>46</v>
      </c>
      <c r="E23" s="7" t="s">
        <v>63</v>
      </c>
      <c r="F23" s="8">
        <f t="shared" si="0"/>
        <v>46</v>
      </c>
      <c r="G23" s="5"/>
      <c r="H23" s="6"/>
      <c r="I23" s="7" t="s">
        <v>63</v>
      </c>
      <c r="J23" s="6">
        <v>46</v>
      </c>
      <c r="K23" s="9"/>
    </row>
    <row r="24" spans="1:11" ht="15.75">
      <c r="A24" s="4">
        <v>20</v>
      </c>
      <c r="B24" s="5" t="s">
        <v>64</v>
      </c>
      <c r="C24" s="6"/>
      <c r="D24" s="6">
        <v>1067</v>
      </c>
      <c r="E24" s="7" t="s">
        <v>65</v>
      </c>
      <c r="F24" s="8">
        <f t="shared" si="0"/>
        <v>1067</v>
      </c>
      <c r="G24" s="5"/>
      <c r="H24" s="6"/>
      <c r="I24" s="7" t="s">
        <v>65</v>
      </c>
      <c r="J24" s="6">
        <v>1067</v>
      </c>
      <c r="K24" s="9"/>
    </row>
    <row r="25" spans="1:11" ht="15.75">
      <c r="A25" s="4">
        <v>21</v>
      </c>
      <c r="B25" s="5" t="s">
        <v>66</v>
      </c>
      <c r="C25" s="6"/>
      <c r="D25" s="6">
        <v>915</v>
      </c>
      <c r="E25" s="7" t="s">
        <v>67</v>
      </c>
      <c r="F25" s="8">
        <f t="shared" si="0"/>
        <v>915</v>
      </c>
      <c r="G25" s="5"/>
      <c r="H25" s="6"/>
      <c r="I25" s="7" t="s">
        <v>67</v>
      </c>
      <c r="J25" s="6">
        <v>915</v>
      </c>
      <c r="K25" s="9"/>
    </row>
    <row r="26" spans="1:11" ht="15.75">
      <c r="A26" s="4">
        <v>22</v>
      </c>
      <c r="B26" s="5" t="s">
        <v>68</v>
      </c>
      <c r="C26" s="6"/>
      <c r="D26" s="6">
        <v>1067</v>
      </c>
      <c r="E26" s="7" t="s">
        <v>65</v>
      </c>
      <c r="F26" s="8">
        <f t="shared" si="0"/>
        <v>1067</v>
      </c>
      <c r="G26" s="5"/>
      <c r="H26" s="6"/>
      <c r="I26" s="7" t="s">
        <v>65</v>
      </c>
      <c r="J26" s="6">
        <v>1067</v>
      </c>
      <c r="K26" s="9"/>
    </row>
    <row r="27" spans="1:11" ht="15.75">
      <c r="A27" s="4">
        <v>23</v>
      </c>
      <c r="B27" s="5" t="s">
        <v>69</v>
      </c>
      <c r="C27" s="6"/>
      <c r="D27" s="6">
        <v>28</v>
      </c>
      <c r="E27" s="7" t="s">
        <v>70</v>
      </c>
      <c r="F27" s="8">
        <f t="shared" si="0"/>
        <v>28</v>
      </c>
      <c r="G27" s="5"/>
      <c r="H27" s="6"/>
      <c r="I27" s="7" t="s">
        <v>70</v>
      </c>
      <c r="J27" s="6">
        <v>28</v>
      </c>
      <c r="K27" s="9"/>
    </row>
    <row r="28" spans="1:11" ht="47.25">
      <c r="A28" s="4">
        <v>24</v>
      </c>
      <c r="B28" s="7" t="s">
        <v>71</v>
      </c>
      <c r="C28" s="6"/>
      <c r="D28" s="6">
        <v>362</v>
      </c>
      <c r="E28" s="7" t="s">
        <v>72</v>
      </c>
      <c r="F28" s="8">
        <f t="shared" si="0"/>
        <v>362</v>
      </c>
      <c r="G28" s="5"/>
      <c r="H28" s="6"/>
      <c r="I28" s="7" t="s">
        <v>72</v>
      </c>
      <c r="J28" s="6">
        <v>362</v>
      </c>
      <c r="K28" s="9"/>
    </row>
    <row r="29" spans="1:11" ht="15.75">
      <c r="A29" s="4">
        <v>25</v>
      </c>
      <c r="B29" s="5" t="s">
        <v>73</v>
      </c>
      <c r="C29" s="6"/>
      <c r="D29" s="6">
        <v>217</v>
      </c>
      <c r="E29" s="7" t="s">
        <v>74</v>
      </c>
      <c r="F29" s="8">
        <f t="shared" si="0"/>
        <v>217</v>
      </c>
      <c r="G29" s="5"/>
      <c r="H29" s="6"/>
      <c r="I29" s="7" t="s">
        <v>74</v>
      </c>
      <c r="J29" s="6">
        <v>217</v>
      </c>
      <c r="K29" s="9"/>
    </row>
    <row r="30" spans="1:11" ht="15.75">
      <c r="A30" s="12">
        <v>26</v>
      </c>
      <c r="B30" s="5" t="s">
        <v>75</v>
      </c>
      <c r="C30" s="6"/>
      <c r="D30" s="6">
        <v>78</v>
      </c>
      <c r="E30" s="7" t="s">
        <v>76</v>
      </c>
      <c r="F30" s="8">
        <f t="shared" si="0"/>
        <v>78</v>
      </c>
      <c r="G30" s="5"/>
      <c r="H30" s="6"/>
      <c r="I30" s="7" t="s">
        <v>76</v>
      </c>
      <c r="J30" s="6">
        <v>78</v>
      </c>
      <c r="K30" s="9"/>
    </row>
    <row r="31" spans="1:11" ht="15.75">
      <c r="A31" s="12">
        <v>27</v>
      </c>
      <c r="B31" s="5" t="s">
        <v>77</v>
      </c>
      <c r="C31" s="6"/>
      <c r="D31" s="6">
        <v>31</v>
      </c>
      <c r="E31" s="7" t="s">
        <v>78</v>
      </c>
      <c r="F31" s="8">
        <f t="shared" si="0"/>
        <v>31</v>
      </c>
      <c r="G31" s="5"/>
      <c r="H31" s="6"/>
      <c r="I31" s="7" t="s">
        <v>78</v>
      </c>
      <c r="J31" s="6">
        <v>31</v>
      </c>
      <c r="K31" s="9"/>
    </row>
    <row r="32" spans="1:11" ht="15.75">
      <c r="A32" s="4">
        <v>28</v>
      </c>
      <c r="B32" s="5" t="s">
        <v>77</v>
      </c>
      <c r="C32" s="6"/>
      <c r="D32" s="6">
        <v>0.995</v>
      </c>
      <c r="E32" s="7" t="s">
        <v>79</v>
      </c>
      <c r="F32" s="8">
        <f t="shared" si="0"/>
        <v>0.995</v>
      </c>
      <c r="G32" s="5"/>
      <c r="H32" s="6"/>
      <c r="I32" s="7" t="s">
        <v>79</v>
      </c>
      <c r="J32" s="6">
        <v>0.995</v>
      </c>
      <c r="K32" s="9"/>
    </row>
    <row r="33" spans="1:11" ht="15.75">
      <c r="A33" s="4">
        <v>29</v>
      </c>
      <c r="B33" s="5" t="s">
        <v>77</v>
      </c>
      <c r="C33" s="6"/>
      <c r="D33" s="6">
        <v>1</v>
      </c>
      <c r="E33" s="7" t="s">
        <v>80</v>
      </c>
      <c r="F33" s="8">
        <f t="shared" si="0"/>
        <v>1</v>
      </c>
      <c r="G33" s="5"/>
      <c r="H33" s="6"/>
      <c r="I33" s="7" t="s">
        <v>80</v>
      </c>
      <c r="J33" s="6">
        <v>1</v>
      </c>
      <c r="K33" s="9"/>
    </row>
    <row r="34" spans="1:11" ht="15.75">
      <c r="A34" s="4">
        <v>30</v>
      </c>
      <c r="B34" s="5" t="s">
        <v>81</v>
      </c>
      <c r="C34" s="6"/>
      <c r="D34" s="6">
        <v>58</v>
      </c>
      <c r="E34" s="7" t="s">
        <v>82</v>
      </c>
      <c r="F34" s="8">
        <f t="shared" si="0"/>
        <v>58</v>
      </c>
      <c r="G34" s="5"/>
      <c r="H34" s="6"/>
      <c r="I34" s="7" t="s">
        <v>82</v>
      </c>
      <c r="J34" s="6">
        <v>58</v>
      </c>
      <c r="K34" s="9"/>
    </row>
    <row r="35" spans="1:11" ht="15.75">
      <c r="A35" s="4">
        <v>31</v>
      </c>
      <c r="B35" s="5" t="s">
        <v>77</v>
      </c>
      <c r="C35" s="6"/>
      <c r="D35" s="6">
        <v>1</v>
      </c>
      <c r="E35" s="7" t="s">
        <v>83</v>
      </c>
      <c r="F35" s="8">
        <f t="shared" si="0"/>
        <v>1</v>
      </c>
      <c r="G35" s="5"/>
      <c r="H35" s="6"/>
      <c r="I35" s="7" t="s">
        <v>83</v>
      </c>
      <c r="J35" s="6">
        <v>1</v>
      </c>
      <c r="K35" s="9"/>
    </row>
    <row r="36" spans="1:11" ht="15.75">
      <c r="A36" s="4">
        <v>32</v>
      </c>
      <c r="B36" s="5" t="s">
        <v>84</v>
      </c>
      <c r="C36" s="6"/>
      <c r="D36" s="6">
        <v>47</v>
      </c>
      <c r="E36" s="7" t="s">
        <v>76</v>
      </c>
      <c r="F36" s="8">
        <f t="shared" si="0"/>
        <v>47</v>
      </c>
      <c r="G36" s="5"/>
      <c r="H36" s="6"/>
      <c r="I36" s="7" t="s">
        <v>76</v>
      </c>
      <c r="J36" s="6">
        <v>47</v>
      </c>
      <c r="K36" s="9"/>
    </row>
    <row r="37" spans="1:11" ht="15.75">
      <c r="A37" s="4">
        <v>33</v>
      </c>
      <c r="B37" s="5" t="s">
        <v>69</v>
      </c>
      <c r="C37" s="6"/>
      <c r="D37" s="6">
        <v>8</v>
      </c>
      <c r="E37" s="7" t="s">
        <v>76</v>
      </c>
      <c r="F37" s="8">
        <f t="shared" si="0"/>
        <v>8</v>
      </c>
      <c r="G37" s="5"/>
      <c r="H37" s="6"/>
      <c r="I37" s="7" t="s">
        <v>76</v>
      </c>
      <c r="J37" s="6">
        <v>8</v>
      </c>
      <c r="K37" s="9"/>
    </row>
    <row r="38" spans="1:11" ht="15.75">
      <c r="A38" s="4">
        <v>34</v>
      </c>
      <c r="B38" s="5" t="s">
        <v>85</v>
      </c>
      <c r="C38" s="6"/>
      <c r="D38" s="6">
        <v>0.2</v>
      </c>
      <c r="E38" s="7" t="s">
        <v>86</v>
      </c>
      <c r="F38" s="8">
        <f t="shared" si="0"/>
        <v>0.2</v>
      </c>
      <c r="G38" s="5"/>
      <c r="H38" s="6"/>
      <c r="I38" s="7" t="s">
        <v>86</v>
      </c>
      <c r="J38" s="6">
        <v>0.2</v>
      </c>
      <c r="K38" s="9"/>
    </row>
    <row r="39" spans="1:11" ht="15.75">
      <c r="A39" s="4">
        <v>35</v>
      </c>
      <c r="B39" s="26" t="s">
        <v>53</v>
      </c>
      <c r="C39" s="6"/>
      <c r="D39" s="6">
        <v>6</v>
      </c>
      <c r="E39" s="7" t="s">
        <v>87</v>
      </c>
      <c r="F39" s="8">
        <f t="shared" si="0"/>
        <v>6</v>
      </c>
      <c r="G39" s="5"/>
      <c r="H39" s="6"/>
      <c r="I39" s="7" t="s">
        <v>87</v>
      </c>
      <c r="J39" s="6">
        <v>6</v>
      </c>
      <c r="K39" s="9"/>
    </row>
    <row r="40" spans="1:11" ht="31.5">
      <c r="A40" s="12">
        <v>36</v>
      </c>
      <c r="B40" s="5" t="s">
        <v>81</v>
      </c>
      <c r="C40" s="6"/>
      <c r="D40" s="6">
        <v>23</v>
      </c>
      <c r="E40" s="7" t="s">
        <v>88</v>
      </c>
      <c r="F40" s="8">
        <f t="shared" si="0"/>
        <v>23</v>
      </c>
      <c r="G40" s="5"/>
      <c r="H40" s="6"/>
      <c r="I40" s="7" t="s">
        <v>88</v>
      </c>
      <c r="J40" s="6">
        <v>23</v>
      </c>
      <c r="K40" s="9"/>
    </row>
    <row r="41" spans="1:11" ht="31.5">
      <c r="A41" s="12">
        <v>37</v>
      </c>
      <c r="B41" s="22" t="s">
        <v>58</v>
      </c>
      <c r="C41" s="6"/>
      <c r="D41" s="6">
        <v>37</v>
      </c>
      <c r="E41" s="7" t="s">
        <v>89</v>
      </c>
      <c r="F41" s="8">
        <f t="shared" si="0"/>
        <v>37</v>
      </c>
      <c r="G41" s="5"/>
      <c r="H41" s="6"/>
      <c r="I41" s="7" t="s">
        <v>89</v>
      </c>
      <c r="J41" s="6">
        <v>37</v>
      </c>
      <c r="K41" s="9"/>
    </row>
    <row r="42" spans="1:11" ht="31.5">
      <c r="A42" s="30">
        <v>38</v>
      </c>
      <c r="B42" s="22" t="s">
        <v>58</v>
      </c>
      <c r="C42" s="31"/>
      <c r="D42" s="31">
        <v>157</v>
      </c>
      <c r="E42" s="32" t="s">
        <v>90</v>
      </c>
      <c r="F42" s="8">
        <f t="shared" si="0"/>
        <v>157</v>
      </c>
      <c r="G42" s="13"/>
      <c r="H42" s="31"/>
      <c r="I42" s="32" t="s">
        <v>90</v>
      </c>
      <c r="J42" s="31">
        <v>157</v>
      </c>
      <c r="K42" s="9"/>
    </row>
    <row r="43" spans="1:11" ht="47.25">
      <c r="A43" s="30">
        <v>39</v>
      </c>
      <c r="B43" s="32" t="s">
        <v>91</v>
      </c>
      <c r="C43" s="31"/>
      <c r="D43" s="31">
        <v>606</v>
      </c>
      <c r="E43" s="32" t="s">
        <v>76</v>
      </c>
      <c r="F43" s="8">
        <f t="shared" si="0"/>
        <v>606</v>
      </c>
      <c r="G43" s="13"/>
      <c r="H43" s="31"/>
      <c r="I43" s="32" t="s">
        <v>76</v>
      </c>
      <c r="J43" s="31">
        <v>606</v>
      </c>
      <c r="K43" s="9"/>
    </row>
    <row r="44" spans="1:11" ht="15.75">
      <c r="A44" s="30"/>
      <c r="B44" s="13"/>
      <c r="C44" s="31"/>
      <c r="D44" s="31"/>
      <c r="E44" s="32"/>
      <c r="F44" s="8">
        <f t="shared" si="0"/>
        <v>0</v>
      </c>
      <c r="G44" s="13"/>
      <c r="H44" s="31"/>
      <c r="I44" s="32"/>
      <c r="J44" s="31"/>
      <c r="K44" s="9"/>
    </row>
    <row r="45" spans="1:11" ht="15.75">
      <c r="A45" s="13"/>
      <c r="B45" s="14" t="s">
        <v>30</v>
      </c>
      <c r="C45" s="15">
        <f>SUM(C5:C44)</f>
        <v>0</v>
      </c>
      <c r="D45" s="15">
        <f>SUM(D5:D44)</f>
        <v>7981.334999999999</v>
      </c>
      <c r="E45" s="16"/>
      <c r="F45" s="17">
        <f t="shared" si="0"/>
        <v>7981.334999999999</v>
      </c>
      <c r="G45" s="18"/>
      <c r="H45" s="15">
        <f>SUM(H5:H44)</f>
        <v>0</v>
      </c>
      <c r="I45" s="16"/>
      <c r="J45" s="15">
        <f>SUM(J5:J44)</f>
        <v>7981.334999999999</v>
      </c>
      <c r="K45" s="19">
        <f>C45-H45</f>
        <v>0</v>
      </c>
    </row>
    <row r="48" spans="2:8" ht="15.75">
      <c r="B48" s="20" t="s">
        <v>92</v>
      </c>
      <c r="F48" s="21"/>
      <c r="G48" s="188"/>
      <c r="H48" s="188"/>
    </row>
    <row r="49" spans="2:8" ht="15.75">
      <c r="B49" s="20"/>
      <c r="F49" s="189" t="s">
        <v>33</v>
      </c>
      <c r="G49" s="189"/>
      <c r="H49" s="189"/>
    </row>
    <row r="50" spans="2:8" ht="15.75">
      <c r="B50" s="20" t="s">
        <v>34</v>
      </c>
      <c r="F50" s="21"/>
      <c r="G50" s="188"/>
      <c r="H50" s="188"/>
    </row>
    <row r="51" spans="6:8" ht="12.75">
      <c r="F51" s="189" t="s">
        <v>33</v>
      </c>
      <c r="G51" s="189"/>
      <c r="H51" s="189"/>
    </row>
  </sheetData>
  <sheetProtection selectLockedCells="1" selectUnlockedCells="1"/>
  <mergeCells count="12">
    <mergeCell ref="G48:H48"/>
    <mergeCell ref="F49:H49"/>
    <mergeCell ref="G50:H50"/>
    <mergeCell ref="F51:H51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83"/>
  <sheetViews>
    <sheetView zoomScale="90" zoomScaleNormal="90" zoomScalePageLayoutView="0" workbookViewId="0" topLeftCell="A1">
      <selection activeCell="G4" sqref="G4"/>
    </sheetView>
  </sheetViews>
  <sheetFormatPr defaultColWidth="11.57421875" defaultRowHeight="12.75"/>
  <cols>
    <col min="1" max="1" width="7.28125" style="0" customWidth="1"/>
    <col min="2" max="2" width="26.2812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8.7109375" style="0" customWidth="1"/>
  </cols>
  <sheetData>
    <row r="1" spans="1:11" ht="61.5" customHeight="1">
      <c r="A1" s="1"/>
      <c r="B1" s="183" t="s">
        <v>533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31.5" customHeight="1">
      <c r="A2" s="184" t="s">
        <v>674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58.2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63">
      <c r="A5" s="4"/>
      <c r="B5" s="146" t="s">
        <v>534</v>
      </c>
      <c r="C5" s="147"/>
      <c r="D5" s="147">
        <v>0.8</v>
      </c>
      <c r="E5" s="148" t="s">
        <v>535</v>
      </c>
      <c r="F5" s="8">
        <f aca="true" t="shared" si="0" ref="F5:F77">SUM(C5,D5)</f>
        <v>0.8</v>
      </c>
      <c r="G5" s="5"/>
      <c r="H5" s="6"/>
      <c r="I5" s="56"/>
      <c r="J5" s="6"/>
      <c r="K5" s="9"/>
    </row>
    <row r="6" spans="1:11" ht="31.5">
      <c r="A6" s="4"/>
      <c r="B6" s="146" t="s">
        <v>536</v>
      </c>
      <c r="C6" s="149"/>
      <c r="D6" s="147">
        <v>10</v>
      </c>
      <c r="E6" s="150" t="s">
        <v>537</v>
      </c>
      <c r="F6" s="8">
        <f t="shared" si="0"/>
        <v>10</v>
      </c>
      <c r="G6" s="5"/>
      <c r="H6" s="6"/>
      <c r="I6" s="56"/>
      <c r="J6" s="6"/>
      <c r="K6" s="9"/>
    </row>
    <row r="7" spans="1:11" ht="31.5">
      <c r="A7" s="4"/>
      <c r="B7" s="146" t="s">
        <v>538</v>
      </c>
      <c r="C7" s="149"/>
      <c r="D7" s="147">
        <v>7.6</v>
      </c>
      <c r="E7" s="150" t="s">
        <v>539</v>
      </c>
      <c r="F7" s="8">
        <f t="shared" si="0"/>
        <v>7.6</v>
      </c>
      <c r="G7" s="5"/>
      <c r="H7" s="6"/>
      <c r="I7" s="56"/>
      <c r="J7" s="6"/>
      <c r="K7" s="9"/>
    </row>
    <row r="8" spans="1:11" ht="47.25">
      <c r="A8" s="4"/>
      <c r="B8" s="146" t="s">
        <v>526</v>
      </c>
      <c r="C8" s="149"/>
      <c r="D8" s="147">
        <v>1.2</v>
      </c>
      <c r="E8" s="148" t="s">
        <v>540</v>
      </c>
      <c r="F8" s="8">
        <f t="shared" si="0"/>
        <v>1.2</v>
      </c>
      <c r="G8" s="5"/>
      <c r="H8" s="6"/>
      <c r="I8" s="56"/>
      <c r="J8" s="6"/>
      <c r="K8" s="9"/>
    </row>
    <row r="9" spans="1:11" ht="31.5">
      <c r="A9" s="4"/>
      <c r="B9" s="146" t="s">
        <v>534</v>
      </c>
      <c r="C9" s="149"/>
      <c r="D9" s="147">
        <v>14.5</v>
      </c>
      <c r="E9" s="148" t="s">
        <v>541</v>
      </c>
      <c r="F9" s="8">
        <f t="shared" si="0"/>
        <v>14.5</v>
      </c>
      <c r="G9" s="5"/>
      <c r="H9" s="6"/>
      <c r="I9" s="56"/>
      <c r="J9" s="6"/>
      <c r="K9" s="9"/>
    </row>
    <row r="10" spans="1:11" ht="47.25">
      <c r="A10" s="4"/>
      <c r="B10" s="146" t="s">
        <v>526</v>
      </c>
      <c r="C10" s="149"/>
      <c r="D10" s="147">
        <v>1.2</v>
      </c>
      <c r="E10" s="148" t="s">
        <v>540</v>
      </c>
      <c r="F10" s="8">
        <f t="shared" si="0"/>
        <v>1.2</v>
      </c>
      <c r="G10" s="5"/>
      <c r="H10" s="6"/>
      <c r="I10" s="56"/>
      <c r="J10" s="6"/>
      <c r="K10" s="9"/>
    </row>
    <row r="11" spans="1:11" ht="63">
      <c r="A11" s="4"/>
      <c r="B11" s="146" t="s">
        <v>526</v>
      </c>
      <c r="C11" s="149"/>
      <c r="D11" s="147">
        <v>2.4</v>
      </c>
      <c r="E11" s="148" t="s">
        <v>542</v>
      </c>
      <c r="F11" s="8">
        <f t="shared" si="0"/>
        <v>2.4</v>
      </c>
      <c r="G11" s="5"/>
      <c r="H11" s="6"/>
      <c r="I11" s="56"/>
      <c r="J11" s="6"/>
      <c r="K11" s="9"/>
    </row>
    <row r="12" spans="1:11" ht="47.25">
      <c r="A12" s="4"/>
      <c r="B12" s="146" t="s">
        <v>526</v>
      </c>
      <c r="C12" s="149"/>
      <c r="D12" s="147">
        <v>1</v>
      </c>
      <c r="E12" s="150" t="s">
        <v>543</v>
      </c>
      <c r="F12" s="8">
        <f t="shared" si="0"/>
        <v>1</v>
      </c>
      <c r="G12" s="12"/>
      <c r="H12" s="6"/>
      <c r="I12" s="7"/>
      <c r="J12" s="6"/>
      <c r="K12" s="9"/>
    </row>
    <row r="13" spans="1:11" ht="63">
      <c r="A13" s="4"/>
      <c r="B13" s="146" t="s">
        <v>534</v>
      </c>
      <c r="C13" s="147"/>
      <c r="D13" s="147">
        <v>1.4</v>
      </c>
      <c r="E13" s="146" t="s">
        <v>544</v>
      </c>
      <c r="F13" s="8">
        <f t="shared" si="0"/>
        <v>1.4</v>
      </c>
      <c r="G13" s="12"/>
      <c r="H13" s="6"/>
      <c r="I13" s="7"/>
      <c r="J13" s="6"/>
      <c r="K13" s="9"/>
    </row>
    <row r="14" spans="1:11" ht="47.25">
      <c r="A14" s="4"/>
      <c r="B14" s="146" t="s">
        <v>545</v>
      </c>
      <c r="C14" s="149"/>
      <c r="D14" s="149">
        <v>1.3</v>
      </c>
      <c r="E14" s="148" t="s">
        <v>546</v>
      </c>
      <c r="F14" s="8">
        <f t="shared" si="0"/>
        <v>1.3</v>
      </c>
      <c r="G14" s="5"/>
      <c r="H14" s="6"/>
      <c r="I14" s="7"/>
      <c r="J14" s="6"/>
      <c r="K14" s="9"/>
    </row>
    <row r="15" spans="1:11" ht="47.25">
      <c r="A15" s="12"/>
      <c r="B15" s="151" t="s">
        <v>547</v>
      </c>
      <c r="C15" s="152"/>
      <c r="D15" s="152">
        <v>476.1</v>
      </c>
      <c r="E15" s="153" t="s">
        <v>548</v>
      </c>
      <c r="F15" s="8">
        <f t="shared" si="0"/>
        <v>476.1</v>
      </c>
      <c r="G15" s="5"/>
      <c r="H15" s="6"/>
      <c r="I15" s="7"/>
      <c r="J15" s="6"/>
      <c r="K15" s="9"/>
    </row>
    <row r="16" spans="1:11" ht="47.25">
      <c r="A16" s="12"/>
      <c r="B16" s="151" t="s">
        <v>549</v>
      </c>
      <c r="C16" s="152"/>
      <c r="D16" s="152">
        <v>30.74007</v>
      </c>
      <c r="E16" s="153" t="s">
        <v>548</v>
      </c>
      <c r="F16" s="8">
        <f t="shared" si="0"/>
        <v>30.74007</v>
      </c>
      <c r="G16" s="5"/>
      <c r="H16" s="6"/>
      <c r="I16" s="154" t="s">
        <v>548</v>
      </c>
      <c r="J16" s="155">
        <v>20.72</v>
      </c>
      <c r="K16" s="9"/>
    </row>
    <row r="17" spans="1:11" ht="35.25" customHeight="1">
      <c r="A17" s="12"/>
      <c r="B17" s="146" t="s">
        <v>550</v>
      </c>
      <c r="C17" s="152"/>
      <c r="D17" s="152">
        <v>215.97</v>
      </c>
      <c r="E17" s="153" t="s">
        <v>551</v>
      </c>
      <c r="F17" s="8">
        <f t="shared" si="0"/>
        <v>215.97</v>
      </c>
      <c r="G17" s="5"/>
      <c r="H17" s="6"/>
      <c r="I17" s="7"/>
      <c r="J17" s="6"/>
      <c r="K17" s="9"/>
    </row>
    <row r="18" spans="1:11" ht="31.5">
      <c r="A18" s="4"/>
      <c r="B18" s="151" t="s">
        <v>552</v>
      </c>
      <c r="C18" s="152"/>
      <c r="D18" s="152">
        <v>1703.99</v>
      </c>
      <c r="E18" s="153" t="s">
        <v>551</v>
      </c>
      <c r="F18" s="8">
        <f t="shared" si="0"/>
        <v>1703.99</v>
      </c>
      <c r="G18" s="5"/>
      <c r="H18" s="6"/>
      <c r="I18" s="154" t="s">
        <v>551</v>
      </c>
      <c r="J18" s="155">
        <v>591.2</v>
      </c>
      <c r="K18" s="9"/>
    </row>
    <row r="19" spans="1:11" ht="41.25" customHeight="1">
      <c r="A19" s="4"/>
      <c r="B19" s="153" t="s">
        <v>553</v>
      </c>
      <c r="C19" s="152"/>
      <c r="D19" s="152">
        <f>3919.4+2602.2</f>
        <v>6521.6</v>
      </c>
      <c r="E19" s="153" t="s">
        <v>551</v>
      </c>
      <c r="F19" s="8">
        <f t="shared" si="0"/>
        <v>6521.6</v>
      </c>
      <c r="G19" s="5"/>
      <c r="H19" s="6"/>
      <c r="I19" s="154" t="s">
        <v>551</v>
      </c>
      <c r="J19" s="155">
        <v>5073.09</v>
      </c>
      <c r="K19" s="9"/>
    </row>
    <row r="20" spans="1:11" ht="63">
      <c r="A20" s="4"/>
      <c r="B20" s="56" t="s">
        <v>554</v>
      </c>
      <c r="C20" s="94"/>
      <c r="D20" s="94">
        <v>232.62</v>
      </c>
      <c r="E20" s="148" t="s">
        <v>555</v>
      </c>
      <c r="F20" s="8">
        <f t="shared" si="0"/>
        <v>232.62</v>
      </c>
      <c r="G20" s="5"/>
      <c r="H20" s="6"/>
      <c r="I20" s="156" t="s">
        <v>555</v>
      </c>
      <c r="J20" s="6">
        <v>746.59</v>
      </c>
      <c r="K20" s="9"/>
    </row>
    <row r="21" spans="1:11" ht="15.75">
      <c r="A21" s="4"/>
      <c r="B21" s="93" t="s">
        <v>556</v>
      </c>
      <c r="C21" s="94"/>
      <c r="D21" s="94">
        <v>798.73</v>
      </c>
      <c r="E21" s="56" t="s">
        <v>557</v>
      </c>
      <c r="F21" s="8">
        <f t="shared" si="0"/>
        <v>798.73</v>
      </c>
      <c r="G21" s="5"/>
      <c r="H21" s="6"/>
      <c r="I21" s="7" t="s">
        <v>557</v>
      </c>
      <c r="J21" s="6">
        <v>835.52</v>
      </c>
      <c r="K21" s="9"/>
    </row>
    <row r="22" spans="1:11" ht="63">
      <c r="A22" s="12"/>
      <c r="B22" s="5" t="s">
        <v>558</v>
      </c>
      <c r="C22" s="6"/>
      <c r="D22" s="6">
        <v>576.52</v>
      </c>
      <c r="E22" s="156" t="s">
        <v>555</v>
      </c>
      <c r="F22" s="8">
        <f t="shared" si="0"/>
        <v>576.52</v>
      </c>
      <c r="G22" s="5"/>
      <c r="H22" s="6"/>
      <c r="I22" s="156" t="s">
        <v>555</v>
      </c>
      <c r="J22" s="6">
        <v>508.62</v>
      </c>
      <c r="K22" s="9"/>
    </row>
    <row r="23" spans="1:11" ht="15.75">
      <c r="A23" s="12"/>
      <c r="B23" s="93" t="s">
        <v>559</v>
      </c>
      <c r="C23" s="94"/>
      <c r="D23" s="94">
        <v>25.48</v>
      </c>
      <c r="E23" s="56" t="s">
        <v>15</v>
      </c>
      <c r="F23" s="8">
        <f t="shared" si="0"/>
        <v>25.48</v>
      </c>
      <c r="G23" s="5"/>
      <c r="H23" s="6"/>
      <c r="I23" s="7" t="s">
        <v>15</v>
      </c>
      <c r="J23" s="6">
        <v>22.05</v>
      </c>
      <c r="K23" s="9"/>
    </row>
    <row r="24" spans="1:11" ht="15.75">
      <c r="A24" s="4"/>
      <c r="B24" s="93" t="s">
        <v>560</v>
      </c>
      <c r="C24" s="94"/>
      <c r="D24" s="94">
        <v>2.6</v>
      </c>
      <c r="E24" s="56" t="s">
        <v>15</v>
      </c>
      <c r="F24" s="8">
        <f t="shared" si="0"/>
        <v>2.6</v>
      </c>
      <c r="G24" s="5"/>
      <c r="H24" s="6"/>
      <c r="I24" s="7" t="s">
        <v>15</v>
      </c>
      <c r="J24" s="6">
        <v>0</v>
      </c>
      <c r="K24" s="9"/>
    </row>
    <row r="25" spans="1:11" ht="31.5">
      <c r="A25" s="4"/>
      <c r="B25" s="93" t="s">
        <v>561</v>
      </c>
      <c r="C25" s="94"/>
      <c r="D25" s="94">
        <v>13.32</v>
      </c>
      <c r="E25" s="56" t="s">
        <v>562</v>
      </c>
      <c r="F25" s="8">
        <f t="shared" si="0"/>
        <v>13.32</v>
      </c>
      <c r="G25" s="5"/>
      <c r="H25" s="6"/>
      <c r="I25" s="7" t="s">
        <v>562</v>
      </c>
      <c r="J25" s="6">
        <v>0</v>
      </c>
      <c r="K25" s="9"/>
    </row>
    <row r="26" spans="1:11" ht="31.5">
      <c r="A26" s="4"/>
      <c r="B26" s="56" t="s">
        <v>563</v>
      </c>
      <c r="C26" s="94"/>
      <c r="D26" s="94">
        <v>0.1625</v>
      </c>
      <c r="E26" s="56" t="s">
        <v>564</v>
      </c>
      <c r="F26" s="8">
        <f t="shared" si="0"/>
        <v>0.1625</v>
      </c>
      <c r="G26" s="5"/>
      <c r="H26" s="6"/>
      <c r="I26" s="56" t="s">
        <v>564</v>
      </c>
      <c r="J26" s="94">
        <v>0.1625</v>
      </c>
      <c r="K26" s="9"/>
    </row>
    <row r="27" spans="1:11" ht="15.75">
      <c r="A27" s="4"/>
      <c r="B27" s="93"/>
      <c r="C27" s="94"/>
      <c r="D27" s="94">
        <v>0.5616</v>
      </c>
      <c r="E27" s="56" t="s">
        <v>565</v>
      </c>
      <c r="F27" s="8">
        <f t="shared" si="0"/>
        <v>0.5616</v>
      </c>
      <c r="G27" s="5"/>
      <c r="H27" s="6"/>
      <c r="I27" s="56" t="s">
        <v>565</v>
      </c>
      <c r="J27" s="94">
        <v>0.28965</v>
      </c>
      <c r="K27" s="9"/>
    </row>
    <row r="28" spans="1:11" ht="15.75">
      <c r="A28" s="4"/>
      <c r="B28" s="93"/>
      <c r="C28" s="94"/>
      <c r="D28" s="94">
        <v>0.53625</v>
      </c>
      <c r="E28" s="56" t="s">
        <v>566</v>
      </c>
      <c r="F28" s="8">
        <f t="shared" si="0"/>
        <v>0.53625</v>
      </c>
      <c r="G28" s="5"/>
      <c r="H28" s="6"/>
      <c r="I28" s="56" t="s">
        <v>566</v>
      </c>
      <c r="J28" s="94">
        <v>0.53625</v>
      </c>
      <c r="K28" s="9"/>
    </row>
    <row r="29" spans="1:11" ht="15.75">
      <c r="A29" s="4"/>
      <c r="B29" s="93"/>
      <c r="C29" s="94"/>
      <c r="D29" s="94">
        <v>0.091</v>
      </c>
      <c r="E29" s="56" t="s">
        <v>567</v>
      </c>
      <c r="F29" s="8">
        <f t="shared" si="0"/>
        <v>0.091</v>
      </c>
      <c r="G29" s="5"/>
      <c r="H29" s="6"/>
      <c r="I29" s="56" t="s">
        <v>567</v>
      </c>
      <c r="J29" s="94">
        <v>0.091</v>
      </c>
      <c r="K29" s="9"/>
    </row>
    <row r="30" spans="1:11" ht="31.5">
      <c r="A30" s="12"/>
      <c r="B30" s="56" t="s">
        <v>568</v>
      </c>
      <c r="C30" s="94"/>
      <c r="D30" s="94">
        <v>0.17</v>
      </c>
      <c r="E30" s="56" t="s">
        <v>569</v>
      </c>
      <c r="F30" s="8">
        <f t="shared" si="0"/>
        <v>0.17</v>
      </c>
      <c r="G30" s="5"/>
      <c r="H30" s="6"/>
      <c r="I30" s="56" t="s">
        <v>569</v>
      </c>
      <c r="J30" s="94">
        <v>0.17</v>
      </c>
      <c r="K30" s="9"/>
    </row>
    <row r="31" spans="1:11" ht="15.75">
      <c r="A31" s="12"/>
      <c r="B31" s="56"/>
      <c r="C31" s="94"/>
      <c r="D31" s="94">
        <v>1.068</v>
      </c>
      <c r="E31" s="56" t="s">
        <v>570</v>
      </c>
      <c r="F31" s="8">
        <f t="shared" si="0"/>
        <v>1.068</v>
      </c>
      <c r="G31" s="5"/>
      <c r="H31" s="6"/>
      <c r="I31" s="56" t="s">
        <v>570</v>
      </c>
      <c r="J31" s="94">
        <v>1.068</v>
      </c>
      <c r="K31" s="9"/>
    </row>
    <row r="32" spans="1:11" ht="31.5">
      <c r="A32" s="4"/>
      <c r="B32" s="56" t="s">
        <v>571</v>
      </c>
      <c r="C32" s="94"/>
      <c r="D32" s="94">
        <v>4.9</v>
      </c>
      <c r="E32" s="56" t="s">
        <v>572</v>
      </c>
      <c r="F32" s="8">
        <f t="shared" si="0"/>
        <v>4.9</v>
      </c>
      <c r="G32" s="5"/>
      <c r="H32" s="6"/>
      <c r="I32" s="56" t="s">
        <v>572</v>
      </c>
      <c r="J32" s="94">
        <v>4.9</v>
      </c>
      <c r="K32" s="9"/>
    </row>
    <row r="33" spans="1:11" ht="31.5">
      <c r="A33" s="4"/>
      <c r="B33" s="56" t="s">
        <v>573</v>
      </c>
      <c r="C33" s="94"/>
      <c r="D33" s="94">
        <v>4.55</v>
      </c>
      <c r="E33" s="56" t="s">
        <v>572</v>
      </c>
      <c r="F33" s="8">
        <f t="shared" si="0"/>
        <v>4.55</v>
      </c>
      <c r="G33" s="5"/>
      <c r="H33" s="6"/>
      <c r="I33" s="56" t="s">
        <v>572</v>
      </c>
      <c r="J33" s="94">
        <v>4.55</v>
      </c>
      <c r="K33" s="9"/>
    </row>
    <row r="34" spans="1:11" ht="31.5">
      <c r="A34" s="4"/>
      <c r="B34" s="56" t="s">
        <v>574</v>
      </c>
      <c r="C34" s="94"/>
      <c r="D34" s="94">
        <v>1.2012</v>
      </c>
      <c r="E34" s="56" t="s">
        <v>575</v>
      </c>
      <c r="F34" s="8">
        <f t="shared" si="0"/>
        <v>1.2012</v>
      </c>
      <c r="G34" s="5"/>
      <c r="H34" s="6"/>
      <c r="I34" s="56" t="s">
        <v>575</v>
      </c>
      <c r="J34" s="94">
        <v>1.2012</v>
      </c>
      <c r="K34" s="9"/>
    </row>
    <row r="35" spans="1:11" ht="15.75">
      <c r="A35" s="4"/>
      <c r="B35" s="56"/>
      <c r="C35" s="94"/>
      <c r="D35" s="94">
        <v>0.91</v>
      </c>
      <c r="E35" s="56" t="s">
        <v>564</v>
      </c>
      <c r="F35" s="8">
        <f t="shared" si="0"/>
        <v>0.91</v>
      </c>
      <c r="G35" s="5"/>
      <c r="H35" s="6"/>
      <c r="I35" s="56" t="s">
        <v>564</v>
      </c>
      <c r="J35" s="94">
        <v>0.91</v>
      </c>
      <c r="K35" s="9"/>
    </row>
    <row r="36" spans="1:11" ht="31.5">
      <c r="A36" s="4"/>
      <c r="B36" s="56" t="s">
        <v>576</v>
      </c>
      <c r="C36" s="94"/>
      <c r="D36" s="94">
        <v>1.888</v>
      </c>
      <c r="E36" s="56" t="s">
        <v>577</v>
      </c>
      <c r="F36" s="8">
        <f t="shared" si="0"/>
        <v>1.888</v>
      </c>
      <c r="G36" s="5"/>
      <c r="H36" s="6"/>
      <c r="I36" s="56"/>
      <c r="J36" s="94"/>
      <c r="K36" s="9"/>
    </row>
    <row r="37" spans="1:11" ht="31.5">
      <c r="A37" s="4"/>
      <c r="B37" s="56" t="s">
        <v>578</v>
      </c>
      <c r="C37" s="94"/>
      <c r="D37" s="94">
        <v>5.7062</v>
      </c>
      <c r="E37" s="56" t="s">
        <v>579</v>
      </c>
      <c r="F37" s="8">
        <f t="shared" si="0"/>
        <v>5.7062</v>
      </c>
      <c r="G37" s="5"/>
      <c r="H37" s="6"/>
      <c r="I37" s="56" t="s">
        <v>579</v>
      </c>
      <c r="J37" s="94">
        <v>5.7062</v>
      </c>
      <c r="K37" s="9"/>
    </row>
    <row r="38" spans="1:11" ht="31.5">
      <c r="A38" s="4"/>
      <c r="B38" s="56" t="s">
        <v>580</v>
      </c>
      <c r="C38" s="94"/>
      <c r="D38" s="94">
        <v>0.27</v>
      </c>
      <c r="E38" s="56" t="s">
        <v>581</v>
      </c>
      <c r="F38" s="8">
        <f t="shared" si="0"/>
        <v>0.27</v>
      </c>
      <c r="G38" s="5"/>
      <c r="H38" s="6"/>
      <c r="I38" s="56" t="s">
        <v>581</v>
      </c>
      <c r="J38" s="94">
        <v>0.27</v>
      </c>
      <c r="K38" s="9"/>
    </row>
    <row r="39" spans="1:11" ht="15.75">
      <c r="A39" s="4"/>
      <c r="B39" s="56"/>
      <c r="C39" s="94"/>
      <c r="D39" s="94">
        <v>1.243</v>
      </c>
      <c r="E39" s="56" t="s">
        <v>582</v>
      </c>
      <c r="F39" s="8">
        <f t="shared" si="0"/>
        <v>1.243</v>
      </c>
      <c r="G39" s="5"/>
      <c r="H39" s="6"/>
      <c r="I39" s="56" t="s">
        <v>582</v>
      </c>
      <c r="J39" s="94">
        <v>0.75379</v>
      </c>
      <c r="K39" s="9"/>
    </row>
    <row r="40" spans="1:11" ht="15.75">
      <c r="A40" s="4"/>
      <c r="B40" s="56"/>
      <c r="C40" s="94"/>
      <c r="D40" s="94">
        <v>3.04</v>
      </c>
      <c r="E40" s="56" t="s">
        <v>572</v>
      </c>
      <c r="F40" s="8">
        <f t="shared" si="0"/>
        <v>3.04</v>
      </c>
      <c r="G40" s="5"/>
      <c r="H40" s="6"/>
      <c r="I40" s="56" t="s">
        <v>572</v>
      </c>
      <c r="J40" s="94">
        <v>3.04</v>
      </c>
      <c r="K40" s="9"/>
    </row>
    <row r="41" spans="1:11" ht="15.75">
      <c r="A41" s="4"/>
      <c r="B41" s="93"/>
      <c r="C41" s="94"/>
      <c r="D41" s="94">
        <v>1.475</v>
      </c>
      <c r="E41" s="56" t="s">
        <v>583</v>
      </c>
      <c r="F41" s="8">
        <f t="shared" si="0"/>
        <v>1.475</v>
      </c>
      <c r="G41" s="5"/>
      <c r="H41" s="6"/>
      <c r="I41" s="56" t="s">
        <v>583</v>
      </c>
      <c r="J41" s="94">
        <v>1.475</v>
      </c>
      <c r="K41" s="9"/>
    </row>
    <row r="42" spans="1:11" ht="31.5">
      <c r="A42" s="4"/>
      <c r="B42" s="56" t="s">
        <v>584</v>
      </c>
      <c r="C42" s="94"/>
      <c r="D42" s="94">
        <v>0.234</v>
      </c>
      <c r="E42" s="56" t="s">
        <v>569</v>
      </c>
      <c r="F42" s="8">
        <f t="shared" si="0"/>
        <v>0.234</v>
      </c>
      <c r="G42" s="5"/>
      <c r="H42" s="6"/>
      <c r="I42" s="56" t="s">
        <v>569</v>
      </c>
      <c r="J42" s="94">
        <v>0.234</v>
      </c>
      <c r="K42" s="9"/>
    </row>
    <row r="43" spans="1:11" ht="31.5">
      <c r="A43" s="4"/>
      <c r="B43" s="56" t="s">
        <v>580</v>
      </c>
      <c r="C43" s="94"/>
      <c r="D43" s="94">
        <v>0.968</v>
      </c>
      <c r="E43" s="56" t="s">
        <v>583</v>
      </c>
      <c r="F43" s="8">
        <f t="shared" si="0"/>
        <v>0.968</v>
      </c>
      <c r="G43" s="5"/>
      <c r="H43" s="6"/>
      <c r="I43" s="56" t="s">
        <v>583</v>
      </c>
      <c r="J43" s="94">
        <v>0.938</v>
      </c>
      <c r="K43" s="9"/>
    </row>
    <row r="44" spans="1:11" ht="15.75">
      <c r="A44" s="4"/>
      <c r="B44" s="93"/>
      <c r="C44" s="94"/>
      <c r="D44" s="94">
        <v>0.54</v>
      </c>
      <c r="E44" s="56" t="s">
        <v>585</v>
      </c>
      <c r="F44" s="8">
        <f t="shared" si="0"/>
        <v>0.54</v>
      </c>
      <c r="G44" s="5"/>
      <c r="H44" s="6"/>
      <c r="I44" s="56" t="s">
        <v>585</v>
      </c>
      <c r="J44" s="94">
        <v>0.53664</v>
      </c>
      <c r="K44" s="9"/>
    </row>
    <row r="45" spans="1:11" ht="15.75">
      <c r="A45" s="4"/>
      <c r="B45" s="93"/>
      <c r="C45" s="94"/>
      <c r="D45" s="94">
        <v>0.51</v>
      </c>
      <c r="E45" s="56" t="s">
        <v>581</v>
      </c>
      <c r="F45" s="8">
        <f t="shared" si="0"/>
        <v>0.51</v>
      </c>
      <c r="G45" s="5"/>
      <c r="H45" s="6"/>
      <c r="I45" s="56" t="s">
        <v>581</v>
      </c>
      <c r="J45" s="94">
        <v>0.51</v>
      </c>
      <c r="K45" s="9"/>
    </row>
    <row r="46" spans="1:11" ht="31.5">
      <c r="A46" s="4"/>
      <c r="B46" s="56" t="s">
        <v>586</v>
      </c>
      <c r="C46" s="94"/>
      <c r="D46" s="94">
        <v>2.64</v>
      </c>
      <c r="E46" s="56" t="s">
        <v>583</v>
      </c>
      <c r="F46" s="8">
        <f t="shared" si="0"/>
        <v>2.64</v>
      </c>
      <c r="G46" s="5"/>
      <c r="H46" s="6"/>
      <c r="I46" s="56" t="s">
        <v>583</v>
      </c>
      <c r="J46" s="94">
        <v>1.25786</v>
      </c>
      <c r="K46" s="9"/>
    </row>
    <row r="47" spans="1:11" ht="31.5">
      <c r="A47" s="4"/>
      <c r="B47" s="56" t="s">
        <v>587</v>
      </c>
      <c r="C47" s="94"/>
      <c r="D47" s="94">
        <v>0.88</v>
      </c>
      <c r="E47" s="56" t="s">
        <v>583</v>
      </c>
      <c r="F47" s="8">
        <f t="shared" si="0"/>
        <v>0.88</v>
      </c>
      <c r="G47" s="5"/>
      <c r="H47" s="6"/>
      <c r="I47" s="56" t="s">
        <v>583</v>
      </c>
      <c r="J47" s="94">
        <v>0.88</v>
      </c>
      <c r="K47" s="9"/>
    </row>
    <row r="48" spans="1:11" ht="15.75">
      <c r="A48" s="4"/>
      <c r="B48" s="93"/>
      <c r="C48" s="94"/>
      <c r="D48" s="94">
        <v>0.192</v>
      </c>
      <c r="E48" s="56" t="s">
        <v>582</v>
      </c>
      <c r="F48" s="8">
        <f t="shared" si="0"/>
        <v>0.192</v>
      </c>
      <c r="G48" s="5"/>
      <c r="H48" s="6"/>
      <c r="I48" s="56"/>
      <c r="J48" s="94"/>
      <c r="K48" s="9"/>
    </row>
    <row r="49" spans="1:11" ht="15.75">
      <c r="A49" s="4"/>
      <c r="B49" s="93"/>
      <c r="C49" s="94"/>
      <c r="D49" s="94">
        <v>0.6</v>
      </c>
      <c r="E49" s="56" t="s">
        <v>581</v>
      </c>
      <c r="F49" s="8">
        <f t="shared" si="0"/>
        <v>0.6</v>
      </c>
      <c r="G49" s="5"/>
      <c r="H49" s="6"/>
      <c r="I49" s="56" t="s">
        <v>581</v>
      </c>
      <c r="J49" s="94">
        <v>0.6</v>
      </c>
      <c r="K49" s="9"/>
    </row>
    <row r="50" spans="1:11" ht="15.75">
      <c r="A50" s="4"/>
      <c r="B50" s="93"/>
      <c r="C50" s="94"/>
      <c r="D50" s="94">
        <v>1.6</v>
      </c>
      <c r="E50" s="56" t="s">
        <v>572</v>
      </c>
      <c r="F50" s="8">
        <f t="shared" si="0"/>
        <v>1.6</v>
      </c>
      <c r="G50" s="5"/>
      <c r="H50" s="6"/>
      <c r="I50" s="56" t="s">
        <v>572</v>
      </c>
      <c r="J50" s="94">
        <v>1.6</v>
      </c>
      <c r="K50" s="9"/>
    </row>
    <row r="51" spans="1:11" ht="31.5">
      <c r="A51" s="4"/>
      <c r="B51" s="56" t="s">
        <v>588</v>
      </c>
      <c r="C51" s="94"/>
      <c r="D51" s="94">
        <v>0.4</v>
      </c>
      <c r="E51" s="56" t="s">
        <v>581</v>
      </c>
      <c r="F51" s="8">
        <f t="shared" si="0"/>
        <v>0.4</v>
      </c>
      <c r="G51" s="5"/>
      <c r="H51" s="6"/>
      <c r="I51" s="56" t="s">
        <v>581</v>
      </c>
      <c r="J51" s="94">
        <v>0.4</v>
      </c>
      <c r="K51" s="9"/>
    </row>
    <row r="52" spans="1:11" ht="31.5">
      <c r="A52" s="4"/>
      <c r="B52" s="56" t="s">
        <v>589</v>
      </c>
      <c r="C52" s="94"/>
      <c r="D52" s="94">
        <v>0.84</v>
      </c>
      <c r="E52" s="56" t="s">
        <v>590</v>
      </c>
      <c r="F52" s="8">
        <f t="shared" si="0"/>
        <v>0.84</v>
      </c>
      <c r="G52" s="5"/>
      <c r="H52" s="6"/>
      <c r="I52" s="56"/>
      <c r="J52" s="94"/>
      <c r="K52" s="9"/>
    </row>
    <row r="53" spans="1:11" ht="15.75">
      <c r="A53" s="4"/>
      <c r="B53" s="93"/>
      <c r="C53" s="94"/>
      <c r="D53" s="94">
        <v>0.72</v>
      </c>
      <c r="E53" s="56" t="s">
        <v>582</v>
      </c>
      <c r="F53" s="8">
        <f t="shared" si="0"/>
        <v>0.72</v>
      </c>
      <c r="G53" s="5"/>
      <c r="H53" s="6"/>
      <c r="I53" s="56"/>
      <c r="J53" s="94"/>
      <c r="K53" s="9"/>
    </row>
    <row r="54" spans="1:11" ht="31.5">
      <c r="A54" s="4"/>
      <c r="B54" s="56" t="s">
        <v>591</v>
      </c>
      <c r="C54" s="157"/>
      <c r="D54" s="157">
        <v>0.182</v>
      </c>
      <c r="E54" s="56" t="s">
        <v>581</v>
      </c>
      <c r="F54" s="8">
        <f t="shared" si="0"/>
        <v>0.182</v>
      </c>
      <c r="G54" s="5"/>
      <c r="H54" s="6"/>
      <c r="I54" s="56" t="s">
        <v>581</v>
      </c>
      <c r="J54" s="94">
        <v>0.182</v>
      </c>
      <c r="K54" s="9"/>
    </row>
    <row r="55" spans="1:11" ht="15.75">
      <c r="A55" s="12"/>
      <c r="B55" s="158"/>
      <c r="C55" s="157"/>
      <c r="D55" s="157">
        <v>0.297</v>
      </c>
      <c r="E55" s="56" t="s">
        <v>582</v>
      </c>
      <c r="F55" s="8">
        <f t="shared" si="0"/>
        <v>0.297</v>
      </c>
      <c r="G55" s="5"/>
      <c r="H55" s="6"/>
      <c r="I55" s="56" t="s">
        <v>592</v>
      </c>
      <c r="J55" s="94">
        <v>0.0133</v>
      </c>
      <c r="K55" s="9"/>
    </row>
    <row r="56" spans="1:11" ht="15.75">
      <c r="A56" s="12"/>
      <c r="B56" s="159"/>
      <c r="C56" s="155"/>
      <c r="D56" s="155"/>
      <c r="E56" s="99"/>
      <c r="F56" s="8">
        <f t="shared" si="0"/>
        <v>0</v>
      </c>
      <c r="G56" s="5"/>
      <c r="H56" s="6"/>
      <c r="I56" s="56" t="s">
        <v>566</v>
      </c>
      <c r="J56" s="94">
        <v>2.14811</v>
      </c>
      <c r="K56" s="9"/>
    </row>
    <row r="57" spans="1:11" ht="15.75">
      <c r="A57" s="12"/>
      <c r="B57" s="159"/>
      <c r="C57" s="155"/>
      <c r="D57" s="155"/>
      <c r="E57" s="99"/>
      <c r="F57" s="8">
        <f t="shared" si="0"/>
        <v>0</v>
      </c>
      <c r="G57" s="5"/>
      <c r="H57" s="6"/>
      <c r="I57" s="56" t="s">
        <v>572</v>
      </c>
      <c r="J57" s="94">
        <v>10.00623</v>
      </c>
      <c r="K57" s="9"/>
    </row>
    <row r="58" spans="1:11" ht="15.75">
      <c r="A58" s="12"/>
      <c r="B58" s="159"/>
      <c r="C58" s="155"/>
      <c r="D58" s="155"/>
      <c r="E58" s="99"/>
      <c r="F58" s="8">
        <f t="shared" si="0"/>
        <v>0</v>
      </c>
      <c r="G58" s="5"/>
      <c r="H58" s="6"/>
      <c r="I58" s="56" t="s">
        <v>593</v>
      </c>
      <c r="J58" s="94">
        <v>0.1154</v>
      </c>
      <c r="K58" s="9"/>
    </row>
    <row r="59" spans="1:11" ht="15.75">
      <c r="A59" s="12"/>
      <c r="B59" s="159"/>
      <c r="C59" s="155"/>
      <c r="D59" s="155"/>
      <c r="E59" s="99"/>
      <c r="F59" s="8">
        <f t="shared" si="0"/>
        <v>0</v>
      </c>
      <c r="G59" s="5"/>
      <c r="H59" s="6"/>
      <c r="I59" s="56" t="s">
        <v>564</v>
      </c>
      <c r="J59" s="94">
        <v>0.2132</v>
      </c>
      <c r="K59" s="9"/>
    </row>
    <row r="60" spans="1:11" ht="15.75">
      <c r="A60" s="12"/>
      <c r="B60" s="159"/>
      <c r="C60" s="155"/>
      <c r="D60" s="155"/>
      <c r="E60" s="99"/>
      <c r="F60" s="8">
        <f t="shared" si="0"/>
        <v>0</v>
      </c>
      <c r="G60" s="5"/>
      <c r="H60" s="6"/>
      <c r="I60" s="56" t="s">
        <v>594</v>
      </c>
      <c r="J60" s="94">
        <v>0.01008</v>
      </c>
      <c r="K60" s="9"/>
    </row>
    <row r="61" spans="1:11" ht="15.75">
      <c r="A61" s="12"/>
      <c r="B61" s="159"/>
      <c r="C61" s="155"/>
      <c r="D61" s="155"/>
      <c r="E61" s="99"/>
      <c r="F61" s="8">
        <f t="shared" si="0"/>
        <v>0</v>
      </c>
      <c r="G61" s="5"/>
      <c r="H61" s="6"/>
      <c r="I61" s="56" t="s">
        <v>595</v>
      </c>
      <c r="J61" s="94">
        <v>0.56</v>
      </c>
      <c r="K61" s="9"/>
    </row>
    <row r="62" spans="1:11" ht="15.75">
      <c r="A62" s="12"/>
      <c r="B62" s="159"/>
      <c r="C62" s="155"/>
      <c r="D62" s="155"/>
      <c r="E62" s="99"/>
      <c r="F62" s="8">
        <f t="shared" si="0"/>
        <v>0</v>
      </c>
      <c r="G62" s="5"/>
      <c r="H62" s="6"/>
      <c r="I62" s="56" t="s">
        <v>596</v>
      </c>
      <c r="J62" s="94">
        <v>1.69344</v>
      </c>
      <c r="K62" s="9"/>
    </row>
    <row r="63" spans="1:11" ht="15.75">
      <c r="A63" s="12"/>
      <c r="B63" s="159"/>
      <c r="C63" s="155"/>
      <c r="D63" s="155"/>
      <c r="E63" s="99"/>
      <c r="F63" s="8">
        <f t="shared" si="0"/>
        <v>0</v>
      </c>
      <c r="G63" s="5"/>
      <c r="H63" s="6"/>
      <c r="I63" s="56" t="s">
        <v>597</v>
      </c>
      <c r="J63" s="94">
        <v>0.2249</v>
      </c>
      <c r="K63" s="9"/>
    </row>
    <row r="64" spans="1:11" ht="15.75">
      <c r="A64" s="12"/>
      <c r="B64" s="159"/>
      <c r="C64" s="155"/>
      <c r="D64" s="155"/>
      <c r="E64" s="99"/>
      <c r="F64" s="8">
        <f t="shared" si="0"/>
        <v>0</v>
      </c>
      <c r="G64" s="5"/>
      <c r="H64" s="6"/>
      <c r="I64" s="56" t="s">
        <v>567</v>
      </c>
      <c r="J64" s="94">
        <v>0.31096</v>
      </c>
      <c r="K64" s="9"/>
    </row>
    <row r="65" spans="1:11" ht="15.75">
      <c r="A65" s="12"/>
      <c r="B65" s="159"/>
      <c r="C65" s="155"/>
      <c r="D65" s="155"/>
      <c r="E65" s="99"/>
      <c r="F65" s="8">
        <f t="shared" si="0"/>
        <v>0</v>
      </c>
      <c r="G65" s="5"/>
      <c r="H65" s="6"/>
      <c r="I65" s="56" t="s">
        <v>569</v>
      </c>
      <c r="J65" s="94">
        <v>0.0168</v>
      </c>
      <c r="K65" s="9"/>
    </row>
    <row r="66" spans="1:11" ht="15.75">
      <c r="A66" s="12"/>
      <c r="B66" s="159"/>
      <c r="C66" s="155"/>
      <c r="D66" s="155"/>
      <c r="E66" s="99"/>
      <c r="F66" s="8">
        <f t="shared" si="0"/>
        <v>0</v>
      </c>
      <c r="G66" s="5"/>
      <c r="H66" s="6"/>
      <c r="I66" s="56" t="s">
        <v>575</v>
      </c>
      <c r="J66" s="94">
        <v>2309.68</v>
      </c>
      <c r="K66" s="9"/>
    </row>
    <row r="67" spans="1:11" ht="15.75">
      <c r="A67" s="12"/>
      <c r="B67" s="159"/>
      <c r="C67" s="155"/>
      <c r="D67" s="155"/>
      <c r="E67" s="99"/>
      <c r="F67" s="8">
        <f t="shared" si="0"/>
        <v>0</v>
      </c>
      <c r="G67" s="5"/>
      <c r="H67" s="6"/>
      <c r="I67" s="56" t="s">
        <v>593</v>
      </c>
      <c r="J67" s="94">
        <v>0.2102</v>
      </c>
      <c r="K67" s="9"/>
    </row>
    <row r="68" spans="1:11" ht="15.75">
      <c r="A68" s="12"/>
      <c r="B68" s="159"/>
      <c r="C68" s="155"/>
      <c r="D68" s="155"/>
      <c r="E68" s="99"/>
      <c r="F68" s="8">
        <f t="shared" si="0"/>
        <v>0</v>
      </c>
      <c r="G68" s="5"/>
      <c r="H68" s="6"/>
      <c r="I68" s="56" t="s">
        <v>572</v>
      </c>
      <c r="J68" s="94">
        <v>0.6</v>
      </c>
      <c r="K68" s="9"/>
    </row>
    <row r="69" spans="1:11" ht="15.75">
      <c r="A69" s="12"/>
      <c r="B69" s="159"/>
      <c r="C69" s="155"/>
      <c r="D69" s="155"/>
      <c r="E69" s="99"/>
      <c r="F69" s="8">
        <f t="shared" si="0"/>
        <v>0</v>
      </c>
      <c r="G69" s="5"/>
      <c r="H69" s="6"/>
      <c r="I69" s="56" t="s">
        <v>566</v>
      </c>
      <c r="J69" s="94">
        <v>0.81644</v>
      </c>
      <c r="K69" s="9"/>
    </row>
    <row r="70" spans="1:11" ht="15.75">
      <c r="A70" s="12"/>
      <c r="B70" s="151" t="s">
        <v>547</v>
      </c>
      <c r="C70" s="152"/>
      <c r="D70" s="152">
        <v>663.62</v>
      </c>
      <c r="E70" s="153" t="s">
        <v>598</v>
      </c>
      <c r="F70" s="8">
        <f t="shared" si="0"/>
        <v>663.62</v>
      </c>
      <c r="G70" s="5"/>
      <c r="H70" s="6"/>
      <c r="I70" s="56"/>
      <c r="J70" s="94"/>
      <c r="K70" s="9"/>
    </row>
    <row r="71" spans="1:11" ht="29.25" customHeight="1">
      <c r="A71" s="30"/>
      <c r="B71" s="153" t="s">
        <v>553</v>
      </c>
      <c r="C71" s="152"/>
      <c r="D71" s="152">
        <v>5485.89</v>
      </c>
      <c r="E71" s="153" t="s">
        <v>599</v>
      </c>
      <c r="F71" s="8">
        <f t="shared" si="0"/>
        <v>5485.89</v>
      </c>
      <c r="G71" s="13"/>
      <c r="H71" s="31"/>
      <c r="I71" s="160"/>
      <c r="J71" s="157"/>
      <c r="K71" s="9"/>
    </row>
    <row r="72" spans="1:11" ht="47.25">
      <c r="A72" s="30"/>
      <c r="B72" s="153" t="s">
        <v>600</v>
      </c>
      <c r="C72" s="152"/>
      <c r="D72" s="152">
        <f>2918.47+1439.46</f>
        <v>4357.93</v>
      </c>
      <c r="E72" s="153" t="s">
        <v>601</v>
      </c>
      <c r="F72" s="8">
        <f t="shared" si="0"/>
        <v>4357.93</v>
      </c>
      <c r="G72" s="13"/>
      <c r="H72" s="31"/>
      <c r="I72" s="160"/>
      <c r="J72" s="157"/>
      <c r="K72" s="9"/>
    </row>
    <row r="73" spans="1:11" ht="25.5" customHeight="1">
      <c r="A73" s="30"/>
      <c r="B73" s="158" t="s">
        <v>602</v>
      </c>
      <c r="C73" s="157"/>
      <c r="D73" s="157">
        <v>187.06542</v>
      </c>
      <c r="E73" s="160" t="s">
        <v>603</v>
      </c>
      <c r="F73" s="8">
        <f t="shared" si="0"/>
        <v>187.06542</v>
      </c>
      <c r="G73" s="13"/>
      <c r="H73" s="31"/>
      <c r="I73" s="160"/>
      <c r="J73" s="157"/>
      <c r="K73" s="9"/>
    </row>
    <row r="74" spans="1:11" ht="28.5" customHeight="1">
      <c r="A74" s="30"/>
      <c r="B74" s="5" t="s">
        <v>29</v>
      </c>
      <c r="C74" s="31">
        <v>9.6</v>
      </c>
      <c r="D74" s="157"/>
      <c r="E74" s="32"/>
      <c r="F74" s="8">
        <f t="shared" si="0"/>
        <v>9.6</v>
      </c>
      <c r="G74" s="102">
        <v>2220</v>
      </c>
      <c r="H74" s="6">
        <v>6.89</v>
      </c>
      <c r="I74" s="56" t="s">
        <v>15</v>
      </c>
      <c r="J74" s="157"/>
      <c r="K74" s="9"/>
    </row>
    <row r="75" spans="1:11" ht="34.5" customHeight="1">
      <c r="A75" s="30"/>
      <c r="B75" s="158"/>
      <c r="C75" s="31"/>
      <c r="D75" s="157"/>
      <c r="E75" s="32"/>
      <c r="F75" s="8">
        <f t="shared" si="0"/>
        <v>0</v>
      </c>
      <c r="G75" s="102">
        <v>2240</v>
      </c>
      <c r="H75" s="6">
        <v>1.854</v>
      </c>
      <c r="I75" s="56" t="s">
        <v>604</v>
      </c>
      <c r="J75" s="157"/>
      <c r="K75" s="9"/>
    </row>
    <row r="76" spans="1:11" ht="25.5" customHeight="1">
      <c r="A76" s="30"/>
      <c r="B76" s="158"/>
      <c r="C76" s="31"/>
      <c r="D76" s="157"/>
      <c r="E76" s="32"/>
      <c r="F76" s="8">
        <f t="shared" si="0"/>
        <v>0</v>
      </c>
      <c r="G76" s="12"/>
      <c r="H76" s="6"/>
      <c r="I76" s="7"/>
      <c r="J76" s="31"/>
      <c r="K76" s="9"/>
    </row>
    <row r="77" spans="1:11" ht="15.75">
      <c r="A77" s="13"/>
      <c r="B77" s="14" t="s">
        <v>30</v>
      </c>
      <c r="C77" s="15">
        <f>SUM(C5:C73)</f>
        <v>0</v>
      </c>
      <c r="D77" s="15">
        <f>SUM(D5:D73)</f>
        <v>21371.951240000006</v>
      </c>
      <c r="E77" s="16"/>
      <c r="F77" s="17">
        <f t="shared" si="0"/>
        <v>21371.951240000006</v>
      </c>
      <c r="G77" s="18"/>
      <c r="H77" s="15">
        <f>SUM(H5:H73)</f>
        <v>0</v>
      </c>
      <c r="I77" s="16"/>
      <c r="J77" s="15">
        <f>SUM(J5:J73)</f>
        <v>10156.671150000004</v>
      </c>
      <c r="K77" s="19">
        <f>C77-H77</f>
        <v>0</v>
      </c>
    </row>
    <row r="80" spans="2:8" ht="15.75">
      <c r="B80" s="20" t="s">
        <v>164</v>
      </c>
      <c r="F80" s="21"/>
      <c r="G80" s="188" t="s">
        <v>605</v>
      </c>
      <c r="H80" s="188"/>
    </row>
    <row r="81" spans="2:8" ht="15">
      <c r="B81" s="20"/>
      <c r="F81" s="189" t="s">
        <v>33</v>
      </c>
      <c r="G81" s="189"/>
      <c r="H81" s="189"/>
    </row>
    <row r="82" spans="2:8" ht="15.75">
      <c r="B82" s="20" t="s">
        <v>34</v>
      </c>
      <c r="F82" s="21"/>
      <c r="G82" s="188" t="s">
        <v>606</v>
      </c>
      <c r="H82" s="188"/>
    </row>
    <row r="83" spans="6:8" ht="12.75">
      <c r="F83" s="189" t="s">
        <v>33</v>
      </c>
      <c r="G83" s="189"/>
      <c r="H83" s="189"/>
    </row>
  </sheetData>
  <sheetProtection selectLockedCells="1" selectUnlockedCells="1"/>
  <mergeCells count="12">
    <mergeCell ref="G80:H80"/>
    <mergeCell ref="F81:H81"/>
    <mergeCell ref="G82:H82"/>
    <mergeCell ref="F83:H83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57"/>
  <sheetViews>
    <sheetView zoomScale="90" zoomScaleNormal="90" zoomScalePageLayoutView="0" workbookViewId="0" topLeftCell="A1">
      <selection activeCell="H7" sqref="H7"/>
    </sheetView>
  </sheetViews>
  <sheetFormatPr defaultColWidth="11.57421875" defaultRowHeight="12.75"/>
  <cols>
    <col min="1" max="1" width="7.28125" style="0" customWidth="1"/>
    <col min="2" max="2" width="51.28125" style="161" customWidth="1"/>
    <col min="3" max="3" width="16.28125" style="0" customWidth="1"/>
    <col min="4" max="4" width="13.57421875" style="0" customWidth="1"/>
    <col min="5" max="5" width="44.28125" style="211" customWidth="1"/>
    <col min="6" max="6" width="15.8515625" style="0" customWidth="1"/>
    <col min="7" max="7" width="17.140625" style="0" customWidth="1"/>
    <col min="8" max="8" width="14.28125" style="0" customWidth="1"/>
    <col min="9" max="9" width="35.421875" style="0" customWidth="1"/>
    <col min="10" max="10" width="14.00390625" style="162" customWidth="1"/>
    <col min="11" max="11" width="19.8515625" style="0" customWidth="1"/>
    <col min="12" max="16" width="9.00390625" style="0" customWidth="1"/>
  </cols>
  <sheetData>
    <row r="1" spans="1:11" ht="48" customHeight="1">
      <c r="A1" s="163"/>
      <c r="B1" s="203" t="s">
        <v>607</v>
      </c>
      <c r="C1" s="203"/>
      <c r="D1" s="203"/>
      <c r="E1" s="203"/>
      <c r="F1" s="203"/>
      <c r="G1" s="203"/>
      <c r="H1" s="203"/>
      <c r="I1" s="203"/>
      <c r="J1" s="203"/>
      <c r="K1" s="163"/>
    </row>
    <row r="2" spans="1:12" ht="31.5" customHeight="1">
      <c r="A2" s="204" t="s">
        <v>608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42"/>
    </row>
    <row r="3" spans="1:11" ht="44.25" customHeight="1">
      <c r="A3" s="205" t="s">
        <v>2</v>
      </c>
      <c r="B3" s="205" t="s">
        <v>3</v>
      </c>
      <c r="C3" s="206" t="s">
        <v>4</v>
      </c>
      <c r="D3" s="206"/>
      <c r="E3" s="206"/>
      <c r="F3" s="206" t="s">
        <v>5</v>
      </c>
      <c r="G3" s="206" t="s">
        <v>6</v>
      </c>
      <c r="H3" s="206"/>
      <c r="I3" s="206"/>
      <c r="J3" s="206"/>
      <c r="K3" s="207" t="s">
        <v>609</v>
      </c>
    </row>
    <row r="4" spans="1:11" ht="135" customHeight="1">
      <c r="A4" s="205"/>
      <c r="B4" s="205"/>
      <c r="C4" s="4" t="s">
        <v>610</v>
      </c>
      <c r="D4" s="4" t="s">
        <v>611</v>
      </c>
      <c r="E4" s="4" t="s">
        <v>10</v>
      </c>
      <c r="F4" s="206"/>
      <c r="G4" s="165" t="s">
        <v>11</v>
      </c>
      <c r="H4" s="4" t="s">
        <v>612</v>
      </c>
      <c r="I4" s="4" t="s">
        <v>13</v>
      </c>
      <c r="J4" s="166" t="s">
        <v>612</v>
      </c>
      <c r="K4" s="207"/>
    </row>
    <row r="5" spans="1:11" ht="19.5" customHeight="1">
      <c r="A5" s="4">
        <v>1</v>
      </c>
      <c r="B5" s="4"/>
      <c r="C5" s="4">
        <v>1641.15</v>
      </c>
      <c r="D5" s="4"/>
      <c r="E5" s="4"/>
      <c r="F5" s="164"/>
      <c r="G5" s="165"/>
      <c r="H5" s="4"/>
      <c r="I5" s="4"/>
      <c r="J5" s="166"/>
      <c r="K5" s="165"/>
    </row>
    <row r="6" spans="1:11" ht="15.75">
      <c r="A6" s="4">
        <v>2</v>
      </c>
      <c r="B6" s="7" t="s">
        <v>306</v>
      </c>
      <c r="C6" s="6"/>
      <c r="D6" s="6">
        <v>1405</v>
      </c>
      <c r="E6" s="4" t="s">
        <v>613</v>
      </c>
      <c r="F6" s="8">
        <f aca="true" t="shared" si="0" ref="F6:F37">SUM(C6,D6)</f>
        <v>1405</v>
      </c>
      <c r="G6" s="5"/>
      <c r="H6" s="6"/>
      <c r="I6" s="56"/>
      <c r="J6" s="167"/>
      <c r="K6" s="9"/>
    </row>
    <row r="7" spans="1:11" ht="37.5">
      <c r="A7" s="4">
        <v>3</v>
      </c>
      <c r="B7" s="212" t="s">
        <v>614</v>
      </c>
      <c r="C7" s="6"/>
      <c r="D7" s="6">
        <v>63</v>
      </c>
      <c r="E7" s="4" t="s">
        <v>615</v>
      </c>
      <c r="F7" s="8">
        <f t="shared" si="0"/>
        <v>63</v>
      </c>
      <c r="G7" s="5"/>
      <c r="H7" s="6"/>
      <c r="I7" s="56"/>
      <c r="J7" s="167"/>
      <c r="K7" s="9"/>
    </row>
    <row r="8" spans="1:11" ht="15.75">
      <c r="A8" s="4">
        <v>4</v>
      </c>
      <c r="B8" s="7" t="s">
        <v>616</v>
      </c>
      <c r="C8" s="6"/>
      <c r="D8" s="6">
        <v>61.28</v>
      </c>
      <c r="E8" s="4" t="s">
        <v>617</v>
      </c>
      <c r="F8" s="8">
        <f t="shared" si="0"/>
        <v>61.28</v>
      </c>
      <c r="G8" s="5"/>
      <c r="H8" s="6"/>
      <c r="I8" s="56"/>
      <c r="J8" s="167"/>
      <c r="K8" s="9"/>
    </row>
    <row r="9" spans="1:11" ht="51.75" customHeight="1">
      <c r="A9" s="4">
        <v>5</v>
      </c>
      <c r="B9" s="7" t="s">
        <v>616</v>
      </c>
      <c r="C9" s="6"/>
      <c r="D9" s="45">
        <v>99.42</v>
      </c>
      <c r="E9" s="4" t="s">
        <v>618</v>
      </c>
      <c r="F9" s="8">
        <f t="shared" si="0"/>
        <v>99.42</v>
      </c>
      <c r="G9" s="5"/>
      <c r="H9" s="6"/>
      <c r="I9" s="56"/>
      <c r="J9" s="167"/>
      <c r="K9" s="9"/>
    </row>
    <row r="10" spans="1:11" ht="15.75">
      <c r="A10" s="4">
        <v>6</v>
      </c>
      <c r="B10" s="7" t="s">
        <v>619</v>
      </c>
      <c r="C10" s="6"/>
      <c r="D10" s="6">
        <v>20.14</v>
      </c>
      <c r="E10" s="4" t="s">
        <v>620</v>
      </c>
      <c r="F10" s="8">
        <f t="shared" si="0"/>
        <v>20.14</v>
      </c>
      <c r="G10" s="5"/>
      <c r="H10" s="6"/>
      <c r="I10" s="56"/>
      <c r="J10" s="167"/>
      <c r="K10" s="9"/>
    </row>
    <row r="11" spans="1:11" ht="15.75">
      <c r="A11" s="4">
        <v>7</v>
      </c>
      <c r="B11" s="7" t="s">
        <v>358</v>
      </c>
      <c r="C11" s="6"/>
      <c r="D11" s="6">
        <v>34.4</v>
      </c>
      <c r="E11" s="4" t="s">
        <v>621</v>
      </c>
      <c r="F11" s="8">
        <f t="shared" si="0"/>
        <v>34.4</v>
      </c>
      <c r="G11" s="5"/>
      <c r="H11" s="6"/>
      <c r="I11" s="56"/>
      <c r="J11" s="167"/>
      <c r="K11" s="9"/>
    </row>
    <row r="12" spans="1:11" ht="15.75">
      <c r="A12" s="4">
        <v>8</v>
      </c>
      <c r="B12" s="7" t="s">
        <v>358</v>
      </c>
      <c r="C12" s="6"/>
      <c r="D12" s="6">
        <v>7.6</v>
      </c>
      <c r="E12" s="4" t="s">
        <v>622</v>
      </c>
      <c r="F12" s="8">
        <f t="shared" si="0"/>
        <v>7.6</v>
      </c>
      <c r="G12" s="5"/>
      <c r="H12" s="6"/>
      <c r="I12" s="56"/>
      <c r="J12" s="167"/>
      <c r="K12" s="9"/>
    </row>
    <row r="13" spans="1:11" ht="15.75">
      <c r="A13" s="4">
        <v>9</v>
      </c>
      <c r="B13" s="7" t="s">
        <v>616</v>
      </c>
      <c r="C13" s="6"/>
      <c r="D13" s="6">
        <v>134.25</v>
      </c>
      <c r="E13" s="4" t="s">
        <v>623</v>
      </c>
      <c r="F13" s="8">
        <f t="shared" si="0"/>
        <v>134.25</v>
      </c>
      <c r="G13" s="5"/>
      <c r="H13" s="6"/>
      <c r="I13" s="56"/>
      <c r="J13" s="167"/>
      <c r="K13" s="9"/>
    </row>
    <row r="14" spans="1:11" ht="25.5" customHeight="1">
      <c r="A14" s="4">
        <v>10</v>
      </c>
      <c r="B14" s="7" t="s">
        <v>624</v>
      </c>
      <c r="C14" s="6"/>
      <c r="D14" s="45">
        <v>28.4</v>
      </c>
      <c r="E14" s="4" t="s">
        <v>625</v>
      </c>
      <c r="F14" s="8">
        <f t="shared" si="0"/>
        <v>28.4</v>
      </c>
      <c r="G14" s="12"/>
      <c r="H14" s="6"/>
      <c r="I14" s="7"/>
      <c r="J14" s="167"/>
      <c r="K14" s="9"/>
    </row>
    <row r="15" spans="1:11" ht="15.75">
      <c r="A15" s="4">
        <v>11</v>
      </c>
      <c r="B15" s="7" t="s">
        <v>358</v>
      </c>
      <c r="C15" s="6"/>
      <c r="D15" s="6">
        <v>19.45</v>
      </c>
      <c r="E15" s="4" t="s">
        <v>420</v>
      </c>
      <c r="F15" s="8">
        <f t="shared" si="0"/>
        <v>19.45</v>
      </c>
      <c r="G15" s="12"/>
      <c r="H15" s="6"/>
      <c r="I15" s="7"/>
      <c r="J15" s="167"/>
      <c r="K15" s="9"/>
    </row>
    <row r="16" spans="1:11" ht="15.75">
      <c r="A16" s="4">
        <v>12</v>
      </c>
      <c r="B16" s="7" t="s">
        <v>29</v>
      </c>
      <c r="C16" s="6"/>
      <c r="D16" s="6">
        <v>10</v>
      </c>
      <c r="E16" s="4" t="s">
        <v>626</v>
      </c>
      <c r="F16" s="8">
        <f t="shared" si="0"/>
        <v>10</v>
      </c>
      <c r="G16" s="5"/>
      <c r="H16" s="6"/>
      <c r="I16" s="7"/>
      <c r="J16" s="167"/>
      <c r="K16" s="9"/>
    </row>
    <row r="17" spans="1:11" ht="15.75">
      <c r="A17" s="12">
        <v>13</v>
      </c>
      <c r="B17" s="7" t="s">
        <v>29</v>
      </c>
      <c r="C17" s="6"/>
      <c r="D17" s="6">
        <v>6</v>
      </c>
      <c r="E17" s="4" t="s">
        <v>627</v>
      </c>
      <c r="F17" s="8">
        <f t="shared" si="0"/>
        <v>6</v>
      </c>
      <c r="G17" s="5"/>
      <c r="H17" s="6"/>
      <c r="I17" s="7"/>
      <c r="J17" s="167"/>
      <c r="K17" s="9"/>
    </row>
    <row r="18" spans="1:11" ht="15" customHeight="1">
      <c r="A18" s="12">
        <v>14</v>
      </c>
      <c r="B18" s="7" t="s">
        <v>29</v>
      </c>
      <c r="C18" s="6"/>
      <c r="D18" s="6">
        <v>2.03</v>
      </c>
      <c r="E18" s="4" t="s">
        <v>628</v>
      </c>
      <c r="F18" s="8">
        <f t="shared" si="0"/>
        <v>2.03</v>
      </c>
      <c r="G18" s="5"/>
      <c r="H18" s="6"/>
      <c r="I18" s="7"/>
      <c r="J18" s="167"/>
      <c r="K18" s="9"/>
    </row>
    <row r="19" spans="1:11" ht="36.75" customHeight="1">
      <c r="A19" s="4">
        <v>15</v>
      </c>
      <c r="B19" s="7" t="s">
        <v>29</v>
      </c>
      <c r="C19" s="6"/>
      <c r="D19" s="6">
        <v>42.8</v>
      </c>
      <c r="E19" s="4" t="s">
        <v>629</v>
      </c>
      <c r="F19" s="8">
        <f t="shared" si="0"/>
        <v>42.8</v>
      </c>
      <c r="G19" s="5"/>
      <c r="H19" s="6"/>
      <c r="I19" s="7"/>
      <c r="J19" s="167"/>
      <c r="K19" s="9"/>
    </row>
    <row r="20" spans="1:11" ht="26.25" customHeight="1">
      <c r="A20" s="4">
        <v>16</v>
      </c>
      <c r="B20" s="212" t="s">
        <v>614</v>
      </c>
      <c r="C20" s="6"/>
      <c r="D20" s="168">
        <v>4.5</v>
      </c>
      <c r="E20" s="4" t="s">
        <v>630</v>
      </c>
      <c r="F20" s="8">
        <f t="shared" si="0"/>
        <v>4.5</v>
      </c>
      <c r="G20" s="5"/>
      <c r="H20" s="6"/>
      <c r="I20" s="7"/>
      <c r="J20" s="167"/>
      <c r="K20" s="9"/>
    </row>
    <row r="21" spans="1:11" ht="30">
      <c r="A21" s="4">
        <v>17</v>
      </c>
      <c r="B21" s="169" t="s">
        <v>631</v>
      </c>
      <c r="C21" s="6"/>
      <c r="D21" s="168">
        <v>711.1</v>
      </c>
      <c r="E21" s="4" t="s">
        <v>630</v>
      </c>
      <c r="F21" s="8">
        <f t="shared" si="0"/>
        <v>711.1</v>
      </c>
      <c r="G21" s="5"/>
      <c r="H21" s="6"/>
      <c r="I21" s="7"/>
      <c r="J21" s="167"/>
      <c r="K21" s="9"/>
    </row>
    <row r="22" spans="1:11" ht="26.25" customHeight="1">
      <c r="A22" s="4">
        <v>18</v>
      </c>
      <c r="B22" s="169" t="s">
        <v>632</v>
      </c>
      <c r="C22" s="6"/>
      <c r="D22" s="168">
        <v>68</v>
      </c>
      <c r="E22" s="4" t="s">
        <v>630</v>
      </c>
      <c r="F22" s="8">
        <f t="shared" si="0"/>
        <v>68</v>
      </c>
      <c r="G22" s="5"/>
      <c r="H22" s="6"/>
      <c r="I22" s="7"/>
      <c r="J22" s="167"/>
      <c r="K22" s="9"/>
    </row>
    <row r="23" spans="1:11" ht="30">
      <c r="A23" s="4">
        <v>19</v>
      </c>
      <c r="B23" s="169" t="s">
        <v>633</v>
      </c>
      <c r="C23" s="6"/>
      <c r="D23" s="168">
        <v>55.2</v>
      </c>
      <c r="E23" s="4" t="s">
        <v>630</v>
      </c>
      <c r="F23" s="8">
        <f t="shared" si="0"/>
        <v>55.2</v>
      </c>
      <c r="G23" s="5"/>
      <c r="H23" s="6"/>
      <c r="I23" s="7"/>
      <c r="J23" s="167"/>
      <c r="K23" s="9"/>
    </row>
    <row r="24" spans="1:11" ht="26.25" customHeight="1">
      <c r="A24" s="4">
        <v>20</v>
      </c>
      <c r="B24" s="169" t="s">
        <v>634</v>
      </c>
      <c r="C24" s="6"/>
      <c r="D24" s="168">
        <v>2.7</v>
      </c>
      <c r="E24" s="4" t="s">
        <v>630</v>
      </c>
      <c r="F24" s="8">
        <f t="shared" si="0"/>
        <v>2.7</v>
      </c>
      <c r="G24" s="5"/>
      <c r="H24" s="6"/>
      <c r="I24" s="7"/>
      <c r="J24" s="167"/>
      <c r="K24" s="9"/>
    </row>
    <row r="25" spans="1:11" ht="27.75" customHeight="1">
      <c r="A25" s="4">
        <v>21</v>
      </c>
      <c r="B25" s="7" t="s">
        <v>29</v>
      </c>
      <c r="C25" s="6"/>
      <c r="D25" s="6">
        <v>41.9</v>
      </c>
      <c r="E25" s="4" t="s">
        <v>630</v>
      </c>
      <c r="F25" s="8">
        <f t="shared" si="0"/>
        <v>41.9</v>
      </c>
      <c r="G25" s="5"/>
      <c r="H25" s="6"/>
      <c r="I25" s="7"/>
      <c r="J25" s="167"/>
      <c r="K25" s="9"/>
    </row>
    <row r="26" spans="1:11" ht="36.75" customHeight="1">
      <c r="A26" s="4">
        <v>22</v>
      </c>
      <c r="B26" s="7" t="s">
        <v>306</v>
      </c>
      <c r="C26" s="6"/>
      <c r="D26" s="6">
        <v>535.7</v>
      </c>
      <c r="E26" s="4" t="s">
        <v>630</v>
      </c>
      <c r="F26" s="8">
        <f t="shared" si="0"/>
        <v>535.7</v>
      </c>
      <c r="G26" s="5"/>
      <c r="H26" s="6"/>
      <c r="I26" s="7" t="s">
        <v>630</v>
      </c>
      <c r="J26" s="167">
        <v>1375.5</v>
      </c>
      <c r="K26" s="9"/>
    </row>
    <row r="27" spans="1:11" ht="31.5">
      <c r="A27" s="4">
        <v>23</v>
      </c>
      <c r="B27" s="7" t="s">
        <v>635</v>
      </c>
      <c r="C27" s="6"/>
      <c r="D27" s="6">
        <v>31.409</v>
      </c>
      <c r="E27" s="4" t="s">
        <v>636</v>
      </c>
      <c r="F27" s="8">
        <f t="shared" si="0"/>
        <v>31.409</v>
      </c>
      <c r="G27" s="5"/>
      <c r="H27" s="6"/>
      <c r="I27" s="7" t="s">
        <v>636</v>
      </c>
      <c r="J27" s="167">
        <v>31.409</v>
      </c>
      <c r="K27" s="9"/>
    </row>
    <row r="28" spans="1:11" ht="15.75">
      <c r="A28" s="4">
        <v>24</v>
      </c>
      <c r="B28" s="7" t="s">
        <v>306</v>
      </c>
      <c r="C28" s="6"/>
      <c r="D28" s="6">
        <v>5.592</v>
      </c>
      <c r="E28" s="4" t="s">
        <v>636</v>
      </c>
      <c r="F28" s="8">
        <f t="shared" si="0"/>
        <v>5.592</v>
      </c>
      <c r="G28" s="5"/>
      <c r="H28" s="6"/>
      <c r="I28" s="7" t="s">
        <v>636</v>
      </c>
      <c r="J28" s="167">
        <v>5.592</v>
      </c>
      <c r="K28" s="9"/>
    </row>
    <row r="29" spans="1:11" ht="30">
      <c r="A29" s="4">
        <v>25</v>
      </c>
      <c r="B29" s="169" t="s">
        <v>634</v>
      </c>
      <c r="C29" s="6"/>
      <c r="D29" s="6">
        <v>17.8</v>
      </c>
      <c r="E29" s="4" t="s">
        <v>636</v>
      </c>
      <c r="F29" s="8">
        <f t="shared" si="0"/>
        <v>17.8</v>
      </c>
      <c r="G29" s="5"/>
      <c r="H29" s="6"/>
      <c r="I29" s="7" t="s">
        <v>636</v>
      </c>
      <c r="J29" s="167"/>
      <c r="K29" s="6"/>
    </row>
    <row r="30" spans="1:11" ht="18.75" customHeight="1">
      <c r="A30" s="4">
        <v>26</v>
      </c>
      <c r="B30" s="213" t="s">
        <v>637</v>
      </c>
      <c r="C30" s="6"/>
      <c r="D30" s="6">
        <v>5.394</v>
      </c>
      <c r="E30" s="4" t="s">
        <v>636</v>
      </c>
      <c r="F30" s="8">
        <f t="shared" si="0"/>
        <v>5.394</v>
      </c>
      <c r="G30" s="5"/>
      <c r="H30" s="6"/>
      <c r="I30" s="7" t="s">
        <v>636</v>
      </c>
      <c r="J30" s="167">
        <v>5.394</v>
      </c>
      <c r="K30" s="9"/>
    </row>
    <row r="31" spans="1:11" ht="15.75">
      <c r="A31" s="4">
        <v>27</v>
      </c>
      <c r="B31" s="7" t="s">
        <v>29</v>
      </c>
      <c r="C31" s="6"/>
      <c r="D31" s="6">
        <v>30.3936</v>
      </c>
      <c r="E31" s="4" t="s">
        <v>636</v>
      </c>
      <c r="F31" s="8">
        <f t="shared" si="0"/>
        <v>30.3936</v>
      </c>
      <c r="G31" s="5"/>
      <c r="H31" s="6"/>
      <c r="I31" s="7" t="s">
        <v>636</v>
      </c>
      <c r="J31" s="167">
        <v>16.968</v>
      </c>
      <c r="K31" s="9"/>
    </row>
    <row r="32" spans="1:11" ht="15.75">
      <c r="A32" s="4">
        <v>28</v>
      </c>
      <c r="B32" s="7" t="s">
        <v>29</v>
      </c>
      <c r="C32" s="6"/>
      <c r="D32" s="6">
        <v>12.906</v>
      </c>
      <c r="E32" s="4" t="s">
        <v>638</v>
      </c>
      <c r="F32" s="8">
        <f t="shared" si="0"/>
        <v>12.906</v>
      </c>
      <c r="G32" s="5"/>
      <c r="H32" s="6"/>
      <c r="I32" s="7" t="s">
        <v>638</v>
      </c>
      <c r="J32" s="167">
        <v>12.906</v>
      </c>
      <c r="K32" s="9"/>
    </row>
    <row r="33" spans="1:11" ht="37.5">
      <c r="A33" s="4">
        <v>29</v>
      </c>
      <c r="B33" s="212" t="s">
        <v>614</v>
      </c>
      <c r="C33" s="6"/>
      <c r="D33" s="6">
        <v>6.568</v>
      </c>
      <c r="E33" s="4" t="s">
        <v>636</v>
      </c>
      <c r="F33" s="8">
        <f t="shared" si="0"/>
        <v>6.568</v>
      </c>
      <c r="G33" s="5"/>
      <c r="H33" s="6"/>
      <c r="I33" s="7" t="s">
        <v>636</v>
      </c>
      <c r="J33" s="167">
        <v>5.818</v>
      </c>
      <c r="K33" s="9"/>
    </row>
    <row r="34" spans="1:11" ht="15.75">
      <c r="A34" s="4">
        <v>30</v>
      </c>
      <c r="B34" s="7" t="s">
        <v>639</v>
      </c>
      <c r="C34" s="6"/>
      <c r="D34" s="6">
        <v>0.47295</v>
      </c>
      <c r="E34" s="4" t="s">
        <v>28</v>
      </c>
      <c r="F34" s="8">
        <f t="shared" si="0"/>
        <v>0.47295</v>
      </c>
      <c r="G34" s="5"/>
      <c r="H34" s="6"/>
      <c r="I34" s="7" t="s">
        <v>28</v>
      </c>
      <c r="J34" s="167">
        <v>0.47295</v>
      </c>
      <c r="K34" s="9"/>
    </row>
    <row r="35" spans="1:11" ht="15.75">
      <c r="A35" s="4"/>
      <c r="B35" s="10"/>
      <c r="C35" s="170"/>
      <c r="D35" s="170"/>
      <c r="E35" s="215"/>
      <c r="F35" s="8">
        <f t="shared" si="0"/>
        <v>0</v>
      </c>
      <c r="G35" s="5"/>
      <c r="H35" s="6"/>
      <c r="I35" s="7"/>
      <c r="J35" s="167"/>
      <c r="K35" s="9"/>
    </row>
    <row r="36" spans="1:11" ht="15.75">
      <c r="A36" s="4"/>
      <c r="B36" s="7"/>
      <c r="C36" s="6"/>
      <c r="D36" s="6"/>
      <c r="E36" s="4"/>
      <c r="F36" s="8">
        <f t="shared" si="0"/>
        <v>0</v>
      </c>
      <c r="G36" s="5"/>
      <c r="H36" s="6"/>
      <c r="I36" s="7"/>
      <c r="J36" s="167"/>
      <c r="K36" s="9"/>
    </row>
    <row r="37" spans="1:11" ht="15.75">
      <c r="A37" s="12"/>
      <c r="B37" s="7"/>
      <c r="C37" s="6"/>
      <c r="D37" s="6"/>
      <c r="E37" s="4"/>
      <c r="F37" s="8">
        <f t="shared" si="0"/>
        <v>0</v>
      </c>
      <c r="G37" s="5"/>
      <c r="H37" s="6"/>
      <c r="I37" s="7"/>
      <c r="J37" s="167"/>
      <c r="K37" s="9"/>
    </row>
    <row r="38" spans="1:11" ht="15.75">
      <c r="A38" s="12"/>
      <c r="B38" s="7"/>
      <c r="C38" s="6"/>
      <c r="D38" s="6"/>
      <c r="E38" s="4"/>
      <c r="F38" s="8">
        <f>SUM(C37,D37)</f>
        <v>0</v>
      </c>
      <c r="G38" s="5"/>
      <c r="H38" s="6"/>
      <c r="I38" s="7"/>
      <c r="J38" s="167"/>
      <c r="K38" s="9"/>
    </row>
    <row r="39" spans="1:11" ht="15.75">
      <c r="A39" s="4"/>
      <c r="B39" s="7"/>
      <c r="C39" s="6"/>
      <c r="D39" s="6"/>
      <c r="E39" s="4"/>
      <c r="F39" s="8">
        <f>SUM(C38,D38)</f>
        <v>0</v>
      </c>
      <c r="G39" s="5"/>
      <c r="H39" s="6"/>
      <c r="I39" s="7"/>
      <c r="J39" s="167"/>
      <c r="K39" s="9"/>
    </row>
    <row r="40" spans="1:11" ht="15.75">
      <c r="A40" s="4"/>
      <c r="B40" s="7"/>
      <c r="C40" s="6"/>
      <c r="D40" s="6"/>
      <c r="E40" s="4"/>
      <c r="F40" s="8">
        <f aca="true" t="shared" si="1" ref="F40:F51">SUM(C40,D40)</f>
        <v>0</v>
      </c>
      <c r="G40" s="5"/>
      <c r="H40" s="6"/>
      <c r="I40" s="7"/>
      <c r="J40" s="167"/>
      <c r="K40" s="9"/>
    </row>
    <row r="41" spans="1:11" ht="15.75">
      <c r="A41" s="4"/>
      <c r="B41" s="7"/>
      <c r="C41" s="6"/>
      <c r="D41" s="6"/>
      <c r="E41" s="4"/>
      <c r="F41" s="8">
        <f t="shared" si="1"/>
        <v>0</v>
      </c>
      <c r="G41" s="5"/>
      <c r="H41" s="6"/>
      <c r="I41" s="7"/>
      <c r="J41" s="167"/>
      <c r="K41" s="9"/>
    </row>
    <row r="42" spans="1:11" ht="15.75">
      <c r="A42" s="4"/>
      <c r="B42" s="7"/>
      <c r="C42" s="6"/>
      <c r="D42" s="6"/>
      <c r="E42" s="4"/>
      <c r="F42" s="8">
        <f t="shared" si="1"/>
        <v>0</v>
      </c>
      <c r="G42" s="5"/>
      <c r="H42" s="6"/>
      <c r="I42" s="7"/>
      <c r="J42" s="167"/>
      <c r="K42" s="9"/>
    </row>
    <row r="43" spans="1:11" ht="39.75" customHeight="1">
      <c r="A43" s="4"/>
      <c r="B43" s="7"/>
      <c r="C43" s="6"/>
      <c r="D43" s="6"/>
      <c r="E43" s="4"/>
      <c r="F43" s="8">
        <f t="shared" si="1"/>
        <v>0</v>
      </c>
      <c r="G43" s="12">
        <v>2210</v>
      </c>
      <c r="H43" s="45">
        <v>103.56</v>
      </c>
      <c r="I43" s="4" t="s">
        <v>640</v>
      </c>
      <c r="J43" s="167"/>
      <c r="K43" s="9"/>
    </row>
    <row r="44" spans="1:11" ht="39" customHeight="1">
      <c r="A44" s="4"/>
      <c r="B44" s="7"/>
      <c r="C44" s="6"/>
      <c r="D44" s="6"/>
      <c r="E44" s="4"/>
      <c r="F44" s="8">
        <f t="shared" si="1"/>
        <v>0</v>
      </c>
      <c r="G44" s="12">
        <v>2220</v>
      </c>
      <c r="H44" s="45">
        <v>548.87</v>
      </c>
      <c r="I44" s="4" t="s">
        <v>630</v>
      </c>
      <c r="J44" s="167"/>
      <c r="K44" s="9"/>
    </row>
    <row r="45" spans="1:11" ht="15.75">
      <c r="A45" s="4"/>
      <c r="B45" s="7"/>
      <c r="C45" s="6"/>
      <c r="D45" s="6"/>
      <c r="E45" s="4"/>
      <c r="F45" s="8">
        <f t="shared" si="1"/>
        <v>0</v>
      </c>
      <c r="G45" s="12">
        <v>2240</v>
      </c>
      <c r="H45" s="45">
        <v>1043.32</v>
      </c>
      <c r="I45" s="4" t="s">
        <v>641</v>
      </c>
      <c r="J45" s="167"/>
      <c r="K45" s="9"/>
    </row>
    <row r="46" spans="1:11" ht="31.5">
      <c r="A46" s="12"/>
      <c r="B46" s="7"/>
      <c r="C46" s="6"/>
      <c r="D46" s="6"/>
      <c r="E46" s="4"/>
      <c r="F46" s="8">
        <f t="shared" si="1"/>
        <v>0</v>
      </c>
      <c r="G46" s="102">
        <v>3110</v>
      </c>
      <c r="H46" s="6">
        <v>147.53</v>
      </c>
      <c r="I46" s="55" t="s">
        <v>642</v>
      </c>
      <c r="J46" s="167"/>
      <c r="K46" s="9"/>
    </row>
    <row r="47" spans="1:11" ht="15.75">
      <c r="A47" s="12"/>
      <c r="B47" s="7"/>
      <c r="C47" s="6"/>
      <c r="D47" s="6"/>
      <c r="E47" s="4"/>
      <c r="F47" s="8">
        <f t="shared" si="1"/>
        <v>0</v>
      </c>
      <c r="G47" s="5"/>
      <c r="H47" s="6"/>
      <c r="I47" s="7"/>
      <c r="J47" s="167"/>
      <c r="K47" s="9"/>
    </row>
    <row r="48" spans="1:11" ht="15.75">
      <c r="A48" s="30"/>
      <c r="B48" s="7"/>
      <c r="C48" s="31"/>
      <c r="D48" s="31"/>
      <c r="E48" s="216"/>
      <c r="F48" s="8">
        <f t="shared" si="1"/>
        <v>0</v>
      </c>
      <c r="G48" s="13"/>
      <c r="H48" s="31"/>
      <c r="I48" s="32"/>
      <c r="J48" s="171"/>
      <c r="K48" s="9"/>
    </row>
    <row r="49" spans="1:11" ht="15.75">
      <c r="A49" s="30"/>
      <c r="B49" s="7"/>
      <c r="C49" s="31"/>
      <c r="D49" s="31"/>
      <c r="E49" s="216"/>
      <c r="F49" s="8">
        <f t="shared" si="1"/>
        <v>0</v>
      </c>
      <c r="G49" s="13"/>
      <c r="H49" s="31"/>
      <c r="I49" s="32"/>
      <c r="J49" s="171"/>
      <c r="K49" s="9"/>
    </row>
    <row r="50" spans="1:11" ht="15.75">
      <c r="A50" s="30"/>
      <c r="B50" s="7"/>
      <c r="C50" s="31"/>
      <c r="D50" s="31"/>
      <c r="E50" s="216"/>
      <c r="F50" s="8">
        <f t="shared" si="1"/>
        <v>0</v>
      </c>
      <c r="G50" s="13"/>
      <c r="H50" s="31"/>
      <c r="I50" s="32"/>
      <c r="J50" s="171"/>
      <c r="K50" s="9"/>
    </row>
    <row r="51" spans="1:11" ht="15.75">
      <c r="A51" s="13"/>
      <c r="B51" s="172" t="s">
        <v>30</v>
      </c>
      <c r="C51" s="15">
        <f>SUM(C5:C50)</f>
        <v>1641.15</v>
      </c>
      <c r="D51" s="15">
        <f>SUM(D6:D50)</f>
        <v>3463.40555</v>
      </c>
      <c r="E51" s="217"/>
      <c r="F51" s="17">
        <f t="shared" si="1"/>
        <v>5104.55555</v>
      </c>
      <c r="G51" s="18"/>
      <c r="H51" s="15">
        <f>SUM(H6:H50)</f>
        <v>1843.28</v>
      </c>
      <c r="I51" s="16"/>
      <c r="J51" s="173">
        <f>SUM(J6:J50)</f>
        <v>1454.0599500000003</v>
      </c>
      <c r="K51" s="19">
        <f>C51-H51</f>
        <v>-202.12999999999988</v>
      </c>
    </row>
    <row r="54" spans="2:8" ht="15.75">
      <c r="B54" s="214" t="s">
        <v>263</v>
      </c>
      <c r="C54" s="174"/>
      <c r="D54" s="175"/>
      <c r="E54" s="177"/>
      <c r="F54" s="188" t="s">
        <v>643</v>
      </c>
      <c r="G54" s="188"/>
      <c r="H54" s="188"/>
    </row>
    <row r="55" spans="2:8" ht="15.75">
      <c r="B55" s="214"/>
      <c r="C55" s="176"/>
      <c r="D55" s="176"/>
      <c r="E55" s="177"/>
      <c r="F55" s="178" t="s">
        <v>33</v>
      </c>
      <c r="G55" s="179"/>
      <c r="H55" s="179"/>
    </row>
    <row r="56" spans="2:8" ht="15.75">
      <c r="B56" s="214" t="s">
        <v>34</v>
      </c>
      <c r="C56" s="174"/>
      <c r="D56" s="175"/>
      <c r="E56" s="177"/>
      <c r="F56" s="208" t="s">
        <v>644</v>
      </c>
      <c r="G56" s="208"/>
      <c r="H56" s="208"/>
    </row>
    <row r="57" spans="2:8" ht="15.75">
      <c r="B57" s="180"/>
      <c r="C57" s="174"/>
      <c r="D57" s="175"/>
      <c r="E57" s="177"/>
      <c r="F57" s="178" t="s">
        <v>33</v>
      </c>
      <c r="G57" s="179"/>
      <c r="H57" s="179"/>
    </row>
  </sheetData>
  <sheetProtection selectLockedCells="1" selectUnlockedCells="1"/>
  <mergeCells count="10">
    <mergeCell ref="F54:H54"/>
    <mergeCell ref="F56:H56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54"/>
  <sheetViews>
    <sheetView zoomScale="90" zoomScaleNormal="90" zoomScalePageLayoutView="0" workbookViewId="0" topLeftCell="A1">
      <selection activeCell="J6" sqref="J6"/>
    </sheetView>
  </sheetViews>
  <sheetFormatPr defaultColWidth="11.57421875" defaultRowHeight="12.75"/>
  <cols>
    <col min="1" max="1" width="7.28125" style="0" customWidth="1"/>
    <col min="2" max="2" width="43.8515625" style="0" customWidth="1"/>
    <col min="3" max="3" width="13.7109375" style="0" customWidth="1"/>
    <col min="4" max="4" width="13.57421875" style="0" customWidth="1"/>
    <col min="5" max="5" width="23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83" t="s">
        <v>645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31.5" customHeight="1">
      <c r="A2" s="209" t="s">
        <v>646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58.2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15.75">
      <c r="A5" s="4">
        <v>1</v>
      </c>
      <c r="B5" s="181" t="s">
        <v>175</v>
      </c>
      <c r="C5" s="45">
        <f>(877+1050+1350)/1000</f>
        <v>3.277</v>
      </c>
      <c r="D5" s="45"/>
      <c r="E5" s="44"/>
      <c r="F5" s="8">
        <f aca="true" t="shared" si="0" ref="F5:F48">SUM(C5,D5)</f>
        <v>3.277</v>
      </c>
      <c r="G5" s="5"/>
      <c r="H5" s="6"/>
      <c r="I5" s="56"/>
      <c r="J5" s="6"/>
      <c r="K5" s="9"/>
    </row>
    <row r="6" spans="1:11" ht="15.75">
      <c r="A6" s="4">
        <v>2</v>
      </c>
      <c r="B6" s="100" t="s">
        <v>647</v>
      </c>
      <c r="C6" s="45"/>
      <c r="D6" s="45">
        <f>1139.22/1000</f>
        <v>1.1392200000000001</v>
      </c>
      <c r="E6" s="44" t="s">
        <v>28</v>
      </c>
      <c r="F6" s="8">
        <f t="shared" si="0"/>
        <v>1.1392200000000001</v>
      </c>
      <c r="G6" s="5"/>
      <c r="H6" s="6"/>
      <c r="I6" s="4" t="s">
        <v>28</v>
      </c>
      <c r="J6" s="45">
        <f>1139.22/1000</f>
        <v>1.1392200000000001</v>
      </c>
      <c r="K6" s="9"/>
    </row>
    <row r="7" spans="1:11" ht="31.5">
      <c r="A7" s="4">
        <v>3</v>
      </c>
      <c r="B7" s="44" t="s">
        <v>648</v>
      </c>
      <c r="C7" s="45"/>
      <c r="D7" s="45">
        <f>(35826.76+29163.06)/1000</f>
        <v>64.98982000000001</v>
      </c>
      <c r="E7" s="44" t="s">
        <v>28</v>
      </c>
      <c r="F7" s="8">
        <f t="shared" si="0"/>
        <v>64.98982000000001</v>
      </c>
      <c r="G7" s="5"/>
      <c r="H7" s="6"/>
      <c r="I7" s="4" t="s">
        <v>28</v>
      </c>
      <c r="J7" s="45">
        <f>(35826.76+29163.06)/1000</f>
        <v>64.98982000000001</v>
      </c>
      <c r="K7" s="9"/>
    </row>
    <row r="8" spans="1:14" ht="31.5">
      <c r="A8" s="4">
        <v>4</v>
      </c>
      <c r="B8" s="44" t="s">
        <v>649</v>
      </c>
      <c r="C8" s="45"/>
      <c r="D8" s="45">
        <f>(378+400)/1000</f>
        <v>0.778</v>
      </c>
      <c r="E8" s="44" t="s">
        <v>28</v>
      </c>
      <c r="F8" s="8">
        <f t="shared" si="0"/>
        <v>0.778</v>
      </c>
      <c r="G8" s="5"/>
      <c r="H8" s="6"/>
      <c r="I8" s="4" t="s">
        <v>28</v>
      </c>
      <c r="J8" s="45">
        <f>(378+400)/1000</f>
        <v>0.778</v>
      </c>
      <c r="K8" s="9"/>
      <c r="N8" t="s">
        <v>36</v>
      </c>
    </row>
    <row r="9" spans="1:11" ht="31.5">
      <c r="A9" s="4">
        <v>5</v>
      </c>
      <c r="B9" s="100" t="s">
        <v>650</v>
      </c>
      <c r="C9" s="45"/>
      <c r="D9" s="45">
        <f>7324.2/1000</f>
        <v>7.324199999999999</v>
      </c>
      <c r="E9" s="44" t="s">
        <v>651</v>
      </c>
      <c r="F9" s="8">
        <f t="shared" si="0"/>
        <v>7.324199999999999</v>
      </c>
      <c r="G9" s="5"/>
      <c r="H9" s="6"/>
      <c r="I9" s="4" t="s">
        <v>651</v>
      </c>
      <c r="J9" s="45">
        <f>7324.2/1000</f>
        <v>7.324199999999999</v>
      </c>
      <c r="K9" s="9"/>
    </row>
    <row r="10" spans="1:11" ht="31.5">
      <c r="A10" s="4">
        <v>6</v>
      </c>
      <c r="B10" s="44" t="s">
        <v>652</v>
      </c>
      <c r="C10" s="45"/>
      <c r="D10" s="45">
        <f>10920/1000</f>
        <v>10.92</v>
      </c>
      <c r="E10" s="44" t="s">
        <v>653</v>
      </c>
      <c r="F10" s="8">
        <f t="shared" si="0"/>
        <v>10.92</v>
      </c>
      <c r="G10" s="12"/>
      <c r="H10" s="6"/>
      <c r="I10" s="4" t="s">
        <v>653</v>
      </c>
      <c r="J10" s="45">
        <f>10920/1000</f>
        <v>10.92</v>
      </c>
      <c r="K10" s="9"/>
    </row>
    <row r="11" spans="1:11" ht="27.75">
      <c r="A11" s="4">
        <v>7</v>
      </c>
      <c r="B11" s="100" t="s">
        <v>654</v>
      </c>
      <c r="C11" s="45"/>
      <c r="D11" s="45">
        <f>420/1000</f>
        <v>0.42</v>
      </c>
      <c r="E11" s="44" t="s">
        <v>655</v>
      </c>
      <c r="F11" s="8">
        <f t="shared" si="0"/>
        <v>0.42</v>
      </c>
      <c r="G11" s="12"/>
      <c r="H11" s="6"/>
      <c r="I11" s="4" t="s">
        <v>655</v>
      </c>
      <c r="J11" s="45">
        <f>420/1000</f>
        <v>0.42</v>
      </c>
      <c r="K11" s="9"/>
    </row>
    <row r="12" spans="1:11" ht="27.75">
      <c r="A12" s="4">
        <v>8</v>
      </c>
      <c r="B12" s="44" t="s">
        <v>656</v>
      </c>
      <c r="C12" s="45"/>
      <c r="D12" s="45">
        <f>82/1000</f>
        <v>0.082</v>
      </c>
      <c r="E12" s="44" t="s">
        <v>657</v>
      </c>
      <c r="F12" s="8">
        <f t="shared" si="0"/>
        <v>0.082</v>
      </c>
      <c r="G12" s="5"/>
      <c r="H12" s="6"/>
      <c r="I12" s="4" t="s">
        <v>657</v>
      </c>
      <c r="J12" s="45">
        <f>82/1000</f>
        <v>0.082</v>
      </c>
      <c r="K12" s="9"/>
    </row>
    <row r="13" spans="1:11" ht="78.75">
      <c r="A13" s="12">
        <v>9</v>
      </c>
      <c r="B13" s="44" t="s">
        <v>649</v>
      </c>
      <c r="C13" s="45"/>
      <c r="D13" s="45">
        <f>(6+78)/1000</f>
        <v>0.084</v>
      </c>
      <c r="E13" s="44" t="s">
        <v>658</v>
      </c>
      <c r="F13" s="8">
        <f t="shared" si="0"/>
        <v>0.084</v>
      </c>
      <c r="G13" s="5"/>
      <c r="H13" s="6"/>
      <c r="I13" s="4" t="s">
        <v>658</v>
      </c>
      <c r="J13" s="45">
        <f>(6+78)/1000</f>
        <v>0.084</v>
      </c>
      <c r="K13" s="9"/>
    </row>
    <row r="14" spans="1:11" ht="43.5" customHeight="1">
      <c r="A14" s="12">
        <v>10</v>
      </c>
      <c r="B14" s="100" t="s">
        <v>659</v>
      </c>
      <c r="C14" s="45"/>
      <c r="D14" s="182">
        <f>3.75/1000</f>
        <v>0.00375</v>
      </c>
      <c r="E14" s="44" t="s">
        <v>660</v>
      </c>
      <c r="F14" s="8">
        <f t="shared" si="0"/>
        <v>0.00375</v>
      </c>
      <c r="G14" s="5"/>
      <c r="H14" s="6"/>
      <c r="I14" s="4" t="s">
        <v>660</v>
      </c>
      <c r="J14" s="182">
        <f>3.75/1000</f>
        <v>0.00375</v>
      </c>
      <c r="K14" s="9"/>
    </row>
    <row r="15" spans="1:11" ht="63">
      <c r="A15" s="4">
        <v>11</v>
      </c>
      <c r="B15" s="44" t="s">
        <v>661</v>
      </c>
      <c r="C15" s="45"/>
      <c r="D15" s="45">
        <f>273292.14/1000</f>
        <v>273.29214</v>
      </c>
      <c r="E15" s="44" t="s">
        <v>662</v>
      </c>
      <c r="F15" s="8">
        <f t="shared" si="0"/>
        <v>273.29214</v>
      </c>
      <c r="G15" s="5"/>
      <c r="H15" s="6"/>
      <c r="I15" s="4" t="s">
        <v>662</v>
      </c>
      <c r="J15" s="45">
        <f>273292.14/1000</f>
        <v>273.29214</v>
      </c>
      <c r="K15" s="9"/>
    </row>
    <row r="16" spans="1:11" ht="31.5">
      <c r="A16" s="4">
        <v>12</v>
      </c>
      <c r="B16" s="100" t="s">
        <v>654</v>
      </c>
      <c r="C16" s="45"/>
      <c r="D16" s="45">
        <f>(5000+15000)/1000</f>
        <v>20</v>
      </c>
      <c r="E16" s="44" t="s">
        <v>663</v>
      </c>
      <c r="F16" s="8">
        <f t="shared" si="0"/>
        <v>20</v>
      </c>
      <c r="G16" s="5"/>
      <c r="H16" s="6"/>
      <c r="I16" s="4" t="s">
        <v>664</v>
      </c>
      <c r="J16" s="45">
        <f>(5000+15000)/1000</f>
        <v>20</v>
      </c>
      <c r="K16" s="9"/>
    </row>
    <row r="17" spans="1:11" ht="15.75">
      <c r="A17" s="4"/>
      <c r="B17" s="5"/>
      <c r="C17" s="6"/>
      <c r="D17" s="6"/>
      <c r="E17" s="7"/>
      <c r="F17" s="8">
        <f t="shared" si="0"/>
        <v>0</v>
      </c>
      <c r="G17" s="5"/>
      <c r="H17" s="6"/>
      <c r="I17" s="7"/>
      <c r="J17" s="6"/>
      <c r="K17" s="9"/>
    </row>
    <row r="18" spans="1:11" ht="15.75">
      <c r="A18" s="4"/>
      <c r="B18" s="5"/>
      <c r="C18" s="6"/>
      <c r="D18" s="6"/>
      <c r="E18" s="7"/>
      <c r="F18" s="8">
        <f t="shared" si="0"/>
        <v>0</v>
      </c>
      <c r="G18" s="5"/>
      <c r="H18" s="6"/>
      <c r="I18" s="7"/>
      <c r="J18" s="6"/>
      <c r="K18" s="9"/>
    </row>
    <row r="19" spans="1:11" ht="15.75">
      <c r="A19" s="4"/>
      <c r="B19" s="5"/>
      <c r="C19" s="6"/>
      <c r="D19" s="6"/>
      <c r="E19" s="7"/>
      <c r="F19" s="8">
        <f t="shared" si="0"/>
        <v>0</v>
      </c>
      <c r="G19" s="5"/>
      <c r="H19" s="6"/>
      <c r="I19" s="7"/>
      <c r="J19" s="6"/>
      <c r="K19" s="9"/>
    </row>
    <row r="20" spans="1:11" ht="15.75">
      <c r="A20" s="4"/>
      <c r="B20" s="5"/>
      <c r="C20" s="6"/>
      <c r="D20" s="6"/>
      <c r="E20" s="7"/>
      <c r="F20" s="8">
        <f t="shared" si="0"/>
        <v>0</v>
      </c>
      <c r="G20" s="5"/>
      <c r="H20" s="6"/>
      <c r="I20" s="7"/>
      <c r="J20" s="6"/>
      <c r="K20" s="9"/>
    </row>
    <row r="21" spans="1:11" ht="15.75">
      <c r="A21" s="4"/>
      <c r="B21" s="5"/>
      <c r="C21" s="6"/>
      <c r="D21" s="6"/>
      <c r="E21" s="7"/>
      <c r="F21" s="8">
        <f t="shared" si="0"/>
        <v>0</v>
      </c>
      <c r="G21" s="5"/>
      <c r="H21" s="6"/>
      <c r="I21" s="7"/>
      <c r="J21" s="6"/>
      <c r="K21" s="9"/>
    </row>
    <row r="22" spans="1:11" ht="15.75">
      <c r="A22" s="4"/>
      <c r="B22" s="5"/>
      <c r="C22" s="6"/>
      <c r="D22" s="6"/>
      <c r="E22" s="7"/>
      <c r="F22" s="8">
        <f t="shared" si="0"/>
        <v>0</v>
      </c>
      <c r="G22" s="5"/>
      <c r="H22" s="6"/>
      <c r="I22" s="7"/>
      <c r="J22" s="6"/>
      <c r="K22" s="9"/>
    </row>
    <row r="23" spans="1:11" ht="15.75">
      <c r="A23" s="12"/>
      <c r="B23" s="5"/>
      <c r="C23" s="6"/>
      <c r="D23" s="6"/>
      <c r="E23" s="7"/>
      <c r="F23" s="8">
        <f t="shared" si="0"/>
        <v>0</v>
      </c>
      <c r="G23" s="5"/>
      <c r="H23" s="6"/>
      <c r="I23" s="7"/>
      <c r="J23" s="6"/>
      <c r="K23" s="9"/>
    </row>
    <row r="24" spans="1:11" ht="15.75">
      <c r="A24" s="12"/>
      <c r="B24" s="5"/>
      <c r="C24" s="6"/>
      <c r="D24" s="6"/>
      <c r="E24" s="7"/>
      <c r="F24" s="8">
        <f t="shared" si="0"/>
        <v>0</v>
      </c>
      <c r="G24" s="5"/>
      <c r="H24" s="6"/>
      <c r="I24" s="7"/>
      <c r="J24" s="6"/>
      <c r="K24" s="9"/>
    </row>
    <row r="25" spans="1:11" ht="15.75">
      <c r="A25" s="4"/>
      <c r="B25" s="5"/>
      <c r="C25" s="6"/>
      <c r="D25" s="6"/>
      <c r="E25" s="7"/>
      <c r="F25" s="8">
        <f t="shared" si="0"/>
        <v>0</v>
      </c>
      <c r="G25" s="5"/>
      <c r="H25" s="6"/>
      <c r="I25" s="7"/>
      <c r="J25" s="6"/>
      <c r="K25" s="9"/>
    </row>
    <row r="26" spans="1:11" ht="15.75">
      <c r="A26" s="4"/>
      <c r="B26" s="5"/>
      <c r="C26" s="6"/>
      <c r="D26" s="6"/>
      <c r="E26" s="7"/>
      <c r="F26" s="8">
        <f t="shared" si="0"/>
        <v>0</v>
      </c>
      <c r="G26" s="5"/>
      <c r="H26" s="6"/>
      <c r="I26" s="7"/>
      <c r="J26" s="6"/>
      <c r="K26" s="9"/>
    </row>
    <row r="27" spans="1:11" ht="15.75">
      <c r="A27" s="4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9"/>
    </row>
    <row r="28" spans="1:11" ht="15.75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9"/>
    </row>
    <row r="29" spans="1:11" ht="15.75">
      <c r="A29" s="4"/>
      <c r="B29" s="5"/>
      <c r="C29" s="6"/>
      <c r="D29" s="6"/>
      <c r="E29" s="7"/>
      <c r="F29" s="8">
        <f t="shared" si="0"/>
        <v>0</v>
      </c>
      <c r="G29" s="5"/>
      <c r="H29" s="6"/>
      <c r="I29" s="7"/>
      <c r="J29" s="6"/>
      <c r="K29" s="9"/>
    </row>
    <row r="30" spans="1:11" ht="15.75">
      <c r="A30" s="4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9"/>
    </row>
    <row r="31" spans="1:11" ht="15.75">
      <c r="A31" s="4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9"/>
    </row>
    <row r="32" spans="1:11" ht="15.75">
      <c r="A32" s="4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9"/>
    </row>
    <row r="33" spans="1:11" ht="15.75">
      <c r="A33" s="12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9"/>
    </row>
    <row r="34" spans="1:11" ht="15.75">
      <c r="A34" s="12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9"/>
    </row>
    <row r="35" spans="1:11" ht="15.75">
      <c r="A35" s="4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9"/>
    </row>
    <row r="36" spans="1:11" ht="15.75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9"/>
    </row>
    <row r="37" spans="1:11" ht="15.75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9"/>
    </row>
    <row r="38" spans="1:11" ht="15.75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9"/>
    </row>
    <row r="39" spans="1:11" ht="15.75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9"/>
    </row>
    <row r="40" spans="1:11" ht="15.75">
      <c r="A40" s="4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9"/>
    </row>
    <row r="41" spans="1:11" ht="15.75">
      <c r="A41" s="4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9"/>
    </row>
    <row r="42" spans="1:11" ht="15.75">
      <c r="A42" s="4"/>
      <c r="B42" s="5"/>
      <c r="C42" s="6"/>
      <c r="D42" s="6"/>
      <c r="E42" s="7"/>
      <c r="F42" s="8">
        <f t="shared" si="0"/>
        <v>0</v>
      </c>
      <c r="G42" s="5"/>
      <c r="H42" s="6"/>
      <c r="I42" s="7"/>
      <c r="J42" s="6"/>
      <c r="K42" s="9"/>
    </row>
    <row r="43" spans="1:11" ht="15.75">
      <c r="A43" s="12"/>
      <c r="B43" s="5"/>
      <c r="C43" s="6"/>
      <c r="D43" s="6"/>
      <c r="E43" s="7"/>
      <c r="F43" s="8">
        <f t="shared" si="0"/>
        <v>0</v>
      </c>
      <c r="G43" s="5"/>
      <c r="H43" s="6"/>
      <c r="I43" s="7"/>
      <c r="J43" s="6"/>
      <c r="K43" s="9"/>
    </row>
    <row r="44" spans="1:11" ht="15.75">
      <c r="A44" s="12"/>
      <c r="B44" s="5"/>
      <c r="C44" s="6"/>
      <c r="D44" s="6"/>
      <c r="E44" s="7"/>
      <c r="F44" s="8">
        <f t="shared" si="0"/>
        <v>0</v>
      </c>
      <c r="G44" s="5"/>
      <c r="H44" s="6"/>
      <c r="I44" s="7"/>
      <c r="J44" s="6"/>
      <c r="K44" s="9"/>
    </row>
    <row r="45" spans="1:11" ht="15.75">
      <c r="A45" s="30"/>
      <c r="B45" s="13"/>
      <c r="C45" s="31"/>
      <c r="D45" s="31"/>
      <c r="E45" s="32"/>
      <c r="F45" s="8">
        <f t="shared" si="0"/>
        <v>0</v>
      </c>
      <c r="G45" s="13"/>
      <c r="H45" s="31"/>
      <c r="I45" s="32"/>
      <c r="J45" s="31"/>
      <c r="K45" s="9"/>
    </row>
    <row r="46" spans="1:11" ht="15.75">
      <c r="A46" s="30"/>
      <c r="B46" s="13"/>
      <c r="C46" s="31"/>
      <c r="D46" s="31"/>
      <c r="E46" s="32"/>
      <c r="F46" s="8">
        <f t="shared" si="0"/>
        <v>0</v>
      </c>
      <c r="G46" s="13"/>
      <c r="H46" s="31"/>
      <c r="I46" s="32"/>
      <c r="J46" s="31"/>
      <c r="K46" s="9"/>
    </row>
    <row r="47" spans="1:11" ht="15.75">
      <c r="A47" s="30"/>
      <c r="B47" s="13"/>
      <c r="C47" s="31"/>
      <c r="D47" s="31"/>
      <c r="E47" s="32"/>
      <c r="F47" s="8">
        <f t="shared" si="0"/>
        <v>0</v>
      </c>
      <c r="G47" s="13"/>
      <c r="H47" s="31"/>
      <c r="I47" s="32"/>
      <c r="J47" s="31"/>
      <c r="K47" s="9"/>
    </row>
    <row r="48" spans="1:11" ht="15.75">
      <c r="A48" s="13"/>
      <c r="B48" s="14" t="s">
        <v>30</v>
      </c>
      <c r="C48" s="15">
        <f>SUM(C5:C47)</f>
        <v>3.277</v>
      </c>
      <c r="D48" s="15">
        <f>SUM(D5:D47)</f>
        <v>379.03313</v>
      </c>
      <c r="E48" s="16"/>
      <c r="F48" s="17">
        <f t="shared" si="0"/>
        <v>382.31013</v>
      </c>
      <c r="G48" s="18"/>
      <c r="H48" s="15">
        <f>SUM(H5:H47)</f>
        <v>0</v>
      </c>
      <c r="I48" s="16"/>
      <c r="J48" s="15">
        <f>SUM(J5:J47)</f>
        <v>379.03313</v>
      </c>
      <c r="K48" s="19">
        <f>C48-H48</f>
        <v>3.277</v>
      </c>
    </row>
    <row r="51" spans="2:8" ht="16.5">
      <c r="B51" s="20" t="s">
        <v>92</v>
      </c>
      <c r="F51" s="21"/>
      <c r="G51" s="188" t="s">
        <v>665</v>
      </c>
      <c r="H51" s="188"/>
    </row>
    <row r="52" spans="2:8" ht="15.75">
      <c r="B52" s="20"/>
      <c r="F52" s="189" t="s">
        <v>33</v>
      </c>
      <c r="G52" s="189"/>
      <c r="H52" s="189"/>
    </row>
    <row r="53" spans="2:8" ht="15.75">
      <c r="B53" s="20" t="s">
        <v>34</v>
      </c>
      <c r="F53" s="21"/>
      <c r="G53" s="188" t="s">
        <v>666</v>
      </c>
      <c r="H53" s="188"/>
    </row>
    <row r="54" spans="6:8" ht="12.75">
      <c r="F54" s="189" t="s">
        <v>33</v>
      </c>
      <c r="G54" s="189"/>
      <c r="H54" s="189"/>
    </row>
  </sheetData>
  <sheetProtection selectLockedCells="1" selectUnlockedCells="1"/>
  <mergeCells count="12">
    <mergeCell ref="G51:H51"/>
    <mergeCell ref="F52:H52"/>
    <mergeCell ref="G53:H53"/>
    <mergeCell ref="F54:H54"/>
    <mergeCell ref="A1:K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zoomScale="90" zoomScaleNormal="90" zoomScalePageLayoutView="0" workbookViewId="0" topLeftCell="A1">
      <selection activeCell="G4" sqref="G4"/>
    </sheetView>
  </sheetViews>
  <sheetFormatPr defaultColWidth="11.57421875" defaultRowHeight="12.75"/>
  <cols>
    <col min="1" max="1" width="7.28125" style="0" customWidth="1"/>
    <col min="2" max="2" width="24.71093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83" t="s">
        <v>93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31.5" customHeight="1">
      <c r="A2" s="184" t="s">
        <v>667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58.2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31.5">
      <c r="A5" s="4">
        <v>1</v>
      </c>
      <c r="B5" s="33" t="s">
        <v>95</v>
      </c>
      <c r="C5" s="6"/>
      <c r="D5" s="6">
        <v>124.8</v>
      </c>
      <c r="E5" s="7" t="s">
        <v>15</v>
      </c>
      <c r="F5" s="8">
        <f aca="true" t="shared" si="0" ref="F5:F43">SUM(C5,D5)</f>
        <v>124.8</v>
      </c>
      <c r="G5" s="5"/>
      <c r="H5" s="6"/>
      <c r="I5" s="7" t="s">
        <v>15</v>
      </c>
      <c r="J5" s="6">
        <v>124.8</v>
      </c>
      <c r="K5" s="9"/>
    </row>
    <row r="6" spans="1:11" ht="15.75">
      <c r="A6" s="4">
        <v>2</v>
      </c>
      <c r="B6" s="33" t="s">
        <v>96</v>
      </c>
      <c r="C6" s="6"/>
      <c r="D6" s="6">
        <v>52029.34</v>
      </c>
      <c r="E6" s="7" t="s">
        <v>15</v>
      </c>
      <c r="F6" s="8">
        <f t="shared" si="0"/>
        <v>52029.34</v>
      </c>
      <c r="G6" s="5"/>
      <c r="H6" s="6"/>
      <c r="I6" s="7" t="s">
        <v>15</v>
      </c>
      <c r="J6" s="6">
        <v>52029.34</v>
      </c>
      <c r="K6" s="9"/>
    </row>
    <row r="7" spans="1:11" ht="47.25">
      <c r="A7" s="4">
        <v>3</v>
      </c>
      <c r="B7" s="33" t="s">
        <v>97</v>
      </c>
      <c r="C7" s="6"/>
      <c r="D7" s="6">
        <v>923.77</v>
      </c>
      <c r="E7" s="7" t="s">
        <v>15</v>
      </c>
      <c r="F7" s="8">
        <f t="shared" si="0"/>
        <v>923.77</v>
      </c>
      <c r="G7" s="5"/>
      <c r="H7" s="6"/>
      <c r="I7" s="7" t="s">
        <v>15</v>
      </c>
      <c r="J7" s="6">
        <v>923.77</v>
      </c>
      <c r="K7" s="9"/>
    </row>
    <row r="8" spans="1:11" ht="47.25">
      <c r="A8" s="4">
        <v>4</v>
      </c>
      <c r="B8" s="33" t="s">
        <v>98</v>
      </c>
      <c r="C8" s="6"/>
      <c r="D8" s="6">
        <v>2266.19</v>
      </c>
      <c r="E8" s="7" t="s">
        <v>15</v>
      </c>
      <c r="F8" s="8">
        <f t="shared" si="0"/>
        <v>2266.19</v>
      </c>
      <c r="G8" s="5"/>
      <c r="H8" s="6"/>
      <c r="I8" s="7" t="s">
        <v>15</v>
      </c>
      <c r="J8" s="6">
        <v>2266.19</v>
      </c>
      <c r="K8" s="9"/>
    </row>
    <row r="9" spans="1:11" ht="31.5">
      <c r="A9" s="4">
        <v>5</v>
      </c>
      <c r="B9" s="33" t="s">
        <v>99</v>
      </c>
      <c r="C9" s="6"/>
      <c r="D9" s="6">
        <v>7822.08</v>
      </c>
      <c r="E9" s="7" t="s">
        <v>15</v>
      </c>
      <c r="F9" s="8">
        <f t="shared" si="0"/>
        <v>7822.08</v>
      </c>
      <c r="G9" s="5"/>
      <c r="H9" s="6"/>
      <c r="I9" s="7" t="s">
        <v>15</v>
      </c>
      <c r="J9" s="6">
        <v>7822.08</v>
      </c>
      <c r="K9" s="9"/>
    </row>
    <row r="10" spans="1:11" ht="63">
      <c r="A10" s="4">
        <v>6</v>
      </c>
      <c r="B10" s="33" t="s">
        <v>100</v>
      </c>
      <c r="C10" s="6"/>
      <c r="D10" s="6">
        <v>10</v>
      </c>
      <c r="E10" s="7" t="s">
        <v>15</v>
      </c>
      <c r="F10" s="8">
        <f t="shared" si="0"/>
        <v>10</v>
      </c>
      <c r="G10" s="12"/>
      <c r="H10" s="6"/>
      <c r="I10" s="7" t="s">
        <v>15</v>
      </c>
      <c r="J10" s="6">
        <v>10</v>
      </c>
      <c r="K10" s="9"/>
    </row>
    <row r="11" spans="1:11" ht="16.5">
      <c r="A11" s="4">
        <v>7</v>
      </c>
      <c r="B11" s="33" t="s">
        <v>101</v>
      </c>
      <c r="C11" s="6"/>
      <c r="D11" s="6">
        <v>1077.15</v>
      </c>
      <c r="E11" s="7" t="s">
        <v>15</v>
      </c>
      <c r="F11" s="8">
        <f t="shared" si="0"/>
        <v>1077.15</v>
      </c>
      <c r="G11" s="12"/>
      <c r="H11" s="6"/>
      <c r="I11" s="7" t="s">
        <v>15</v>
      </c>
      <c r="J11" s="6">
        <v>1077.15</v>
      </c>
      <c r="K11" s="9"/>
    </row>
    <row r="12" spans="1:11" ht="47.25">
      <c r="A12" s="4">
        <v>8</v>
      </c>
      <c r="B12" s="33" t="s">
        <v>102</v>
      </c>
      <c r="C12" s="6"/>
      <c r="D12" s="6">
        <v>32.17</v>
      </c>
      <c r="E12" s="7" t="s">
        <v>27</v>
      </c>
      <c r="F12" s="8">
        <f t="shared" si="0"/>
        <v>32.17</v>
      </c>
      <c r="G12" s="5"/>
      <c r="H12" s="6"/>
      <c r="I12" s="7" t="s">
        <v>27</v>
      </c>
      <c r="J12" s="6">
        <v>32.17</v>
      </c>
      <c r="K12" s="9"/>
    </row>
    <row r="13" spans="1:11" ht="15.75">
      <c r="A13" s="4">
        <v>9</v>
      </c>
      <c r="B13" s="33" t="s">
        <v>103</v>
      </c>
      <c r="C13" s="6"/>
      <c r="D13" s="6">
        <v>15.2</v>
      </c>
      <c r="E13" s="7" t="s">
        <v>104</v>
      </c>
      <c r="F13" s="8">
        <f t="shared" si="0"/>
        <v>15.2</v>
      </c>
      <c r="G13" s="5"/>
      <c r="H13" s="6"/>
      <c r="I13" s="7" t="s">
        <v>104</v>
      </c>
      <c r="J13" s="6">
        <v>15.2</v>
      </c>
      <c r="K13" s="9"/>
    </row>
    <row r="14" spans="1:11" ht="15" customHeight="1">
      <c r="A14" s="4">
        <v>10</v>
      </c>
      <c r="B14" s="33" t="s">
        <v>105</v>
      </c>
      <c r="C14" s="6"/>
      <c r="D14" s="6">
        <v>235.85</v>
      </c>
      <c r="E14" s="7" t="s">
        <v>15</v>
      </c>
      <c r="F14" s="8">
        <f t="shared" si="0"/>
        <v>235.85</v>
      </c>
      <c r="G14" s="5"/>
      <c r="H14" s="6"/>
      <c r="I14" s="7" t="s">
        <v>15</v>
      </c>
      <c r="J14" s="6">
        <v>235.85</v>
      </c>
      <c r="K14" s="9"/>
    </row>
    <row r="15" spans="1:11" ht="63">
      <c r="A15" s="4">
        <v>11</v>
      </c>
      <c r="B15" s="33" t="s">
        <v>105</v>
      </c>
      <c r="C15" s="6"/>
      <c r="D15" s="6">
        <v>213.5</v>
      </c>
      <c r="E15" s="7" t="s">
        <v>106</v>
      </c>
      <c r="F15" s="8">
        <f t="shared" si="0"/>
        <v>213.5</v>
      </c>
      <c r="G15" s="5"/>
      <c r="H15" s="6"/>
      <c r="I15" s="7" t="s">
        <v>106</v>
      </c>
      <c r="J15" s="6">
        <v>213.5</v>
      </c>
      <c r="K15" s="9"/>
    </row>
    <row r="16" spans="1:11" ht="15.75">
      <c r="A16" s="4">
        <v>12</v>
      </c>
      <c r="B16" s="33" t="s">
        <v>107</v>
      </c>
      <c r="C16" s="6"/>
      <c r="D16" s="6">
        <v>3</v>
      </c>
      <c r="E16" s="7" t="s">
        <v>15</v>
      </c>
      <c r="F16" s="8">
        <f t="shared" si="0"/>
        <v>3</v>
      </c>
      <c r="G16" s="5"/>
      <c r="H16" s="6"/>
      <c r="I16" s="7" t="s">
        <v>15</v>
      </c>
      <c r="J16" s="6">
        <v>3</v>
      </c>
      <c r="K16" s="9"/>
    </row>
    <row r="17" spans="1:11" ht="15.75">
      <c r="A17" s="4">
        <v>13</v>
      </c>
      <c r="B17" s="33" t="s">
        <v>108</v>
      </c>
      <c r="C17" s="6"/>
      <c r="D17" s="6">
        <v>6.23</v>
      </c>
      <c r="E17" s="7" t="s">
        <v>15</v>
      </c>
      <c r="F17" s="8">
        <f t="shared" si="0"/>
        <v>6.23</v>
      </c>
      <c r="G17" s="5"/>
      <c r="H17" s="6"/>
      <c r="I17" s="7" t="s">
        <v>15</v>
      </c>
      <c r="J17" s="6">
        <v>6.23</v>
      </c>
      <c r="K17" s="9"/>
    </row>
    <row r="18" spans="1:11" ht="15.75">
      <c r="A18" s="4">
        <v>14</v>
      </c>
      <c r="B18" s="33" t="s">
        <v>109</v>
      </c>
      <c r="C18" s="6"/>
      <c r="D18" s="6">
        <v>382.43</v>
      </c>
      <c r="E18" s="7" t="s">
        <v>15</v>
      </c>
      <c r="F18" s="8">
        <f t="shared" si="0"/>
        <v>382.43</v>
      </c>
      <c r="G18" s="5"/>
      <c r="H18" s="6"/>
      <c r="I18" s="7" t="s">
        <v>15</v>
      </c>
      <c r="J18" s="6">
        <v>382.43</v>
      </c>
      <c r="K18" s="9"/>
    </row>
    <row r="19" spans="1:11" ht="47.25">
      <c r="A19" s="4">
        <v>15</v>
      </c>
      <c r="B19" s="33" t="s">
        <v>110</v>
      </c>
      <c r="C19" s="6"/>
      <c r="D19" s="6">
        <v>50</v>
      </c>
      <c r="E19" s="7" t="s">
        <v>27</v>
      </c>
      <c r="F19" s="8">
        <f t="shared" si="0"/>
        <v>50</v>
      </c>
      <c r="G19" s="5"/>
      <c r="H19" s="6"/>
      <c r="I19" s="7" t="s">
        <v>27</v>
      </c>
      <c r="J19" s="6">
        <v>50</v>
      </c>
      <c r="K19" s="9"/>
    </row>
    <row r="20" spans="1:11" ht="94.5">
      <c r="A20" s="4">
        <v>16</v>
      </c>
      <c r="B20" s="33" t="s">
        <v>111</v>
      </c>
      <c r="C20" s="6"/>
      <c r="D20" s="6">
        <v>180</v>
      </c>
      <c r="E20" s="7" t="s">
        <v>15</v>
      </c>
      <c r="F20" s="8">
        <f t="shared" si="0"/>
        <v>180</v>
      </c>
      <c r="G20" s="5"/>
      <c r="H20" s="6"/>
      <c r="I20" s="7" t="s">
        <v>15</v>
      </c>
      <c r="J20" s="6">
        <v>180</v>
      </c>
      <c r="K20" s="9"/>
    </row>
    <row r="21" spans="1:11" ht="15.75">
      <c r="A21" s="4">
        <v>17</v>
      </c>
      <c r="B21" s="33" t="s">
        <v>112</v>
      </c>
      <c r="C21" s="6"/>
      <c r="D21" s="6">
        <v>3.8</v>
      </c>
      <c r="E21" s="7" t="s">
        <v>15</v>
      </c>
      <c r="F21" s="8">
        <f t="shared" si="0"/>
        <v>3.8</v>
      </c>
      <c r="G21" s="5"/>
      <c r="H21" s="6"/>
      <c r="I21" s="7" t="s">
        <v>15</v>
      </c>
      <c r="J21" s="6">
        <v>3.8</v>
      </c>
      <c r="K21" s="9"/>
    </row>
    <row r="22" spans="1:11" ht="31.5">
      <c r="A22" s="4">
        <v>18</v>
      </c>
      <c r="B22" s="33" t="s">
        <v>113</v>
      </c>
      <c r="C22" s="6"/>
      <c r="D22" s="6">
        <v>333.37</v>
      </c>
      <c r="E22" s="7" t="s">
        <v>15</v>
      </c>
      <c r="F22" s="8">
        <f t="shared" si="0"/>
        <v>333.37</v>
      </c>
      <c r="G22" s="5"/>
      <c r="H22" s="6"/>
      <c r="I22" s="7" t="s">
        <v>15</v>
      </c>
      <c r="J22" s="6">
        <v>333.37</v>
      </c>
      <c r="K22" s="9"/>
    </row>
    <row r="23" spans="1:11" ht="31.5">
      <c r="A23" s="4">
        <v>19</v>
      </c>
      <c r="B23" s="33" t="s">
        <v>113</v>
      </c>
      <c r="C23" s="6"/>
      <c r="D23" s="6">
        <v>28.6</v>
      </c>
      <c r="E23" s="7" t="s">
        <v>114</v>
      </c>
      <c r="F23" s="8">
        <f t="shared" si="0"/>
        <v>28.6</v>
      </c>
      <c r="G23" s="5"/>
      <c r="H23" s="6"/>
      <c r="I23" s="7" t="s">
        <v>114</v>
      </c>
      <c r="J23" s="6">
        <v>28.6</v>
      </c>
      <c r="K23" s="9"/>
    </row>
    <row r="24" spans="1:11" ht="15.75">
      <c r="A24" s="4">
        <v>20</v>
      </c>
      <c r="B24" s="33" t="s">
        <v>115</v>
      </c>
      <c r="C24" s="6"/>
      <c r="D24" s="6">
        <v>15.7</v>
      </c>
      <c r="E24" s="7" t="s">
        <v>15</v>
      </c>
      <c r="F24" s="8">
        <f t="shared" si="0"/>
        <v>15.7</v>
      </c>
      <c r="G24" s="5"/>
      <c r="H24" s="6"/>
      <c r="I24" s="7" t="s">
        <v>15</v>
      </c>
      <c r="J24" s="6">
        <v>15.7</v>
      </c>
      <c r="K24" s="9"/>
    </row>
    <row r="25" spans="1:11" ht="15.75">
      <c r="A25" s="4">
        <v>21</v>
      </c>
      <c r="B25" s="33" t="s">
        <v>116</v>
      </c>
      <c r="C25" s="6"/>
      <c r="D25" s="6">
        <v>0.3</v>
      </c>
      <c r="E25" s="7" t="s">
        <v>15</v>
      </c>
      <c r="F25" s="8">
        <f t="shared" si="0"/>
        <v>0.3</v>
      </c>
      <c r="G25" s="5"/>
      <c r="H25" s="6"/>
      <c r="I25" s="7" t="s">
        <v>15</v>
      </c>
      <c r="J25" s="6">
        <v>0.3</v>
      </c>
      <c r="K25" s="9"/>
    </row>
    <row r="26" spans="1:11" ht="47.25">
      <c r="A26" s="4">
        <v>22</v>
      </c>
      <c r="B26" s="33" t="s">
        <v>117</v>
      </c>
      <c r="C26" s="6"/>
      <c r="D26" s="6">
        <v>10.22</v>
      </c>
      <c r="E26" s="7" t="s">
        <v>15</v>
      </c>
      <c r="F26" s="8">
        <f t="shared" si="0"/>
        <v>10.22</v>
      </c>
      <c r="G26" s="5"/>
      <c r="H26" s="6"/>
      <c r="I26" s="7" t="s">
        <v>15</v>
      </c>
      <c r="J26" s="6">
        <v>10.22</v>
      </c>
      <c r="K26" s="9"/>
    </row>
    <row r="27" spans="1:11" ht="15.75">
      <c r="A27" s="4">
        <v>23</v>
      </c>
      <c r="B27" s="33" t="s">
        <v>118</v>
      </c>
      <c r="C27" s="6"/>
      <c r="D27" s="6">
        <v>219.1</v>
      </c>
      <c r="E27" s="7" t="s">
        <v>27</v>
      </c>
      <c r="F27" s="8">
        <f t="shared" si="0"/>
        <v>219.1</v>
      </c>
      <c r="G27" s="5"/>
      <c r="H27" s="6"/>
      <c r="I27" s="7" t="s">
        <v>27</v>
      </c>
      <c r="J27" s="6">
        <v>219.1</v>
      </c>
      <c r="K27" s="9"/>
    </row>
    <row r="28" spans="1:11" ht="31.5">
      <c r="A28" s="4">
        <v>24</v>
      </c>
      <c r="B28" s="33" t="s">
        <v>119</v>
      </c>
      <c r="C28" s="6"/>
      <c r="D28" s="6">
        <v>3.26</v>
      </c>
      <c r="E28" s="7" t="s">
        <v>27</v>
      </c>
      <c r="F28" s="8">
        <f t="shared" si="0"/>
        <v>3.26</v>
      </c>
      <c r="G28" s="5"/>
      <c r="H28" s="6"/>
      <c r="I28" s="7" t="s">
        <v>27</v>
      </c>
      <c r="J28" s="6">
        <v>3.26</v>
      </c>
      <c r="K28" s="9"/>
    </row>
    <row r="29" spans="1:11" ht="15.75">
      <c r="A29" s="4">
        <v>25</v>
      </c>
      <c r="B29" s="33" t="s">
        <v>120</v>
      </c>
      <c r="C29" s="6"/>
      <c r="D29" s="6">
        <v>0.03</v>
      </c>
      <c r="E29" s="7" t="s">
        <v>15</v>
      </c>
      <c r="F29" s="8">
        <f t="shared" si="0"/>
        <v>0.03</v>
      </c>
      <c r="G29" s="5"/>
      <c r="H29" s="6"/>
      <c r="I29" s="7" t="s">
        <v>15</v>
      </c>
      <c r="J29" s="6">
        <v>0.03</v>
      </c>
      <c r="K29" s="9"/>
    </row>
    <row r="30" spans="1:11" ht="15.75">
      <c r="A30" s="4">
        <v>26</v>
      </c>
      <c r="B30" s="33" t="s">
        <v>120</v>
      </c>
      <c r="C30" s="6"/>
      <c r="D30" s="6">
        <v>0.03</v>
      </c>
      <c r="E30" s="7" t="s">
        <v>27</v>
      </c>
      <c r="F30" s="8">
        <f t="shared" si="0"/>
        <v>0.03</v>
      </c>
      <c r="G30" s="5"/>
      <c r="H30" s="6"/>
      <c r="I30" s="7" t="s">
        <v>27</v>
      </c>
      <c r="J30" s="6">
        <v>0.03</v>
      </c>
      <c r="K30" s="9"/>
    </row>
    <row r="31" spans="1:11" ht="15.75">
      <c r="A31" s="4">
        <v>27</v>
      </c>
      <c r="B31" s="33" t="s">
        <v>120</v>
      </c>
      <c r="C31" s="6"/>
      <c r="D31" s="6">
        <v>0.12</v>
      </c>
      <c r="E31" s="7" t="s">
        <v>104</v>
      </c>
      <c r="F31" s="8">
        <f t="shared" si="0"/>
        <v>0.12</v>
      </c>
      <c r="G31" s="5"/>
      <c r="H31" s="6"/>
      <c r="I31" s="7" t="s">
        <v>104</v>
      </c>
      <c r="J31" s="6">
        <v>0.12</v>
      </c>
      <c r="K31" s="9"/>
    </row>
    <row r="32" spans="1:11" ht="15.75">
      <c r="A32" s="4">
        <v>28</v>
      </c>
      <c r="B32" s="33" t="s">
        <v>121</v>
      </c>
      <c r="C32" s="6"/>
      <c r="D32" s="6">
        <v>3.5</v>
      </c>
      <c r="E32" s="7" t="s">
        <v>122</v>
      </c>
      <c r="F32" s="8">
        <f t="shared" si="0"/>
        <v>3.5</v>
      </c>
      <c r="G32" s="5"/>
      <c r="H32" s="6"/>
      <c r="I32" s="7" t="s">
        <v>122</v>
      </c>
      <c r="J32" s="6">
        <v>3.5</v>
      </c>
      <c r="K32" s="9"/>
    </row>
    <row r="33" spans="1:11" ht="15.75">
      <c r="A33" s="4">
        <v>29</v>
      </c>
      <c r="B33" s="33" t="s">
        <v>123</v>
      </c>
      <c r="C33" s="6"/>
      <c r="D33" s="6">
        <v>275</v>
      </c>
      <c r="E33" s="7" t="s">
        <v>27</v>
      </c>
      <c r="F33" s="8">
        <f t="shared" si="0"/>
        <v>275</v>
      </c>
      <c r="G33" s="5"/>
      <c r="H33" s="6"/>
      <c r="I33" s="7" t="s">
        <v>27</v>
      </c>
      <c r="J33" s="6">
        <v>275</v>
      </c>
      <c r="K33" s="9"/>
    </row>
    <row r="34" spans="1:11" ht="15.75">
      <c r="A34" s="4">
        <v>30</v>
      </c>
      <c r="B34" s="33" t="s">
        <v>123</v>
      </c>
      <c r="C34" s="6"/>
      <c r="D34" s="6">
        <v>39.19</v>
      </c>
      <c r="E34" s="7" t="s">
        <v>122</v>
      </c>
      <c r="F34" s="8">
        <f t="shared" si="0"/>
        <v>39.19</v>
      </c>
      <c r="G34" s="5"/>
      <c r="H34" s="6"/>
      <c r="I34" s="7" t="s">
        <v>122</v>
      </c>
      <c r="J34" s="6">
        <v>39.19</v>
      </c>
      <c r="K34" s="9"/>
    </row>
    <row r="35" spans="1:11" ht="15.75">
      <c r="A35" s="4">
        <v>31</v>
      </c>
      <c r="B35" s="33" t="s">
        <v>123</v>
      </c>
      <c r="C35" s="6"/>
      <c r="D35" s="6">
        <v>2</v>
      </c>
      <c r="E35" s="7" t="s">
        <v>104</v>
      </c>
      <c r="F35" s="8">
        <f t="shared" si="0"/>
        <v>2</v>
      </c>
      <c r="G35" s="5"/>
      <c r="H35" s="6"/>
      <c r="I35" s="7" t="s">
        <v>104</v>
      </c>
      <c r="J35" s="6">
        <v>2</v>
      </c>
      <c r="K35" s="9"/>
    </row>
    <row r="36" spans="1:11" ht="15.75">
      <c r="A36" s="4">
        <v>32</v>
      </c>
      <c r="B36" s="33" t="s">
        <v>124</v>
      </c>
      <c r="C36" s="6"/>
      <c r="D36" s="6">
        <v>95.27</v>
      </c>
      <c r="E36" s="7" t="s">
        <v>15</v>
      </c>
      <c r="F36" s="8">
        <f t="shared" si="0"/>
        <v>95.27</v>
      </c>
      <c r="G36" s="5"/>
      <c r="H36" s="6"/>
      <c r="I36" s="7" t="s">
        <v>15</v>
      </c>
      <c r="J36" s="6">
        <v>95.27</v>
      </c>
      <c r="K36" s="9"/>
    </row>
    <row r="37" spans="1:11" ht="31.5">
      <c r="A37" s="4">
        <v>33</v>
      </c>
      <c r="B37" s="33" t="s">
        <v>125</v>
      </c>
      <c r="C37" s="6"/>
      <c r="D37" s="6">
        <v>2.59</v>
      </c>
      <c r="E37" s="7" t="s">
        <v>15</v>
      </c>
      <c r="F37" s="8">
        <f t="shared" si="0"/>
        <v>2.59</v>
      </c>
      <c r="G37" s="5"/>
      <c r="H37" s="6"/>
      <c r="I37" s="7" t="s">
        <v>15</v>
      </c>
      <c r="J37" s="6">
        <v>2.59</v>
      </c>
      <c r="K37" s="9"/>
    </row>
    <row r="38" spans="1:11" ht="15.75">
      <c r="A38" s="4">
        <v>34</v>
      </c>
      <c r="B38" s="33" t="s">
        <v>126</v>
      </c>
      <c r="C38" s="6"/>
      <c r="D38" s="6">
        <v>23.49</v>
      </c>
      <c r="E38" s="7" t="s">
        <v>27</v>
      </c>
      <c r="F38" s="8">
        <f t="shared" si="0"/>
        <v>23.49</v>
      </c>
      <c r="G38" s="5"/>
      <c r="H38" s="6"/>
      <c r="I38" s="7" t="s">
        <v>27</v>
      </c>
      <c r="J38" s="6">
        <v>23.49</v>
      </c>
      <c r="K38" s="9"/>
    </row>
    <row r="39" spans="1:11" ht="15.75">
      <c r="A39" s="4">
        <v>35</v>
      </c>
      <c r="B39" s="33" t="s">
        <v>126</v>
      </c>
      <c r="C39" s="6"/>
      <c r="D39" s="6">
        <v>2.5</v>
      </c>
      <c r="E39" s="7" t="s">
        <v>127</v>
      </c>
      <c r="F39" s="8">
        <f t="shared" si="0"/>
        <v>2.5</v>
      </c>
      <c r="G39" s="5"/>
      <c r="H39" s="6"/>
      <c r="I39" s="7" t="s">
        <v>127</v>
      </c>
      <c r="J39" s="6">
        <v>2.5</v>
      </c>
      <c r="K39" s="9"/>
    </row>
    <row r="40" spans="1:11" ht="15.75">
      <c r="A40" s="4">
        <v>36</v>
      </c>
      <c r="B40" s="33" t="s">
        <v>126</v>
      </c>
      <c r="C40" s="6"/>
      <c r="D40" s="6">
        <v>2</v>
      </c>
      <c r="E40" s="7" t="s">
        <v>128</v>
      </c>
      <c r="F40" s="8">
        <f t="shared" si="0"/>
        <v>2</v>
      </c>
      <c r="G40" s="5"/>
      <c r="H40" s="6"/>
      <c r="I40" s="7" t="s">
        <v>128</v>
      </c>
      <c r="J40" s="6">
        <v>2</v>
      </c>
      <c r="K40" s="9"/>
    </row>
    <row r="41" spans="1:11" ht="15.75">
      <c r="A41" s="4">
        <v>37</v>
      </c>
      <c r="B41" s="33" t="s">
        <v>126</v>
      </c>
      <c r="C41" s="6"/>
      <c r="D41" s="6">
        <v>86.75</v>
      </c>
      <c r="E41" s="7" t="s">
        <v>129</v>
      </c>
      <c r="F41" s="8">
        <f t="shared" si="0"/>
        <v>86.75</v>
      </c>
      <c r="G41" s="5"/>
      <c r="H41" s="6"/>
      <c r="I41" s="7" t="s">
        <v>129</v>
      </c>
      <c r="J41" s="6">
        <v>86.75</v>
      </c>
      <c r="K41" s="9"/>
    </row>
    <row r="42" spans="1:11" ht="15.75">
      <c r="A42" s="4">
        <v>38</v>
      </c>
      <c r="B42" s="33" t="s">
        <v>130</v>
      </c>
      <c r="C42" s="6">
        <v>12.63</v>
      </c>
      <c r="D42" s="6"/>
      <c r="E42" s="7"/>
      <c r="F42" s="8">
        <f t="shared" si="0"/>
        <v>12.63</v>
      </c>
      <c r="G42" s="5"/>
      <c r="H42" s="6"/>
      <c r="I42" s="7"/>
      <c r="J42" s="6"/>
      <c r="K42" s="9"/>
    </row>
    <row r="43" spans="1:11" ht="15.75">
      <c r="A43" s="13"/>
      <c r="B43" s="14" t="s">
        <v>30</v>
      </c>
      <c r="C43" s="15">
        <f>SUM(C5:C42)</f>
        <v>12.63</v>
      </c>
      <c r="D43" s="15">
        <f>SUM(D5:D42)</f>
        <v>66518.53000000001</v>
      </c>
      <c r="E43" s="16"/>
      <c r="F43" s="17">
        <f t="shared" si="0"/>
        <v>66531.16000000002</v>
      </c>
      <c r="G43" s="18"/>
      <c r="H43" s="15">
        <f>SUM(H5:H42)</f>
        <v>0</v>
      </c>
      <c r="I43" s="16"/>
      <c r="J43" s="15">
        <f>SUM(J5:J42)</f>
        <v>66518.53000000001</v>
      </c>
      <c r="K43" s="19">
        <f>C43-H43</f>
        <v>12.63</v>
      </c>
    </row>
    <row r="46" spans="2:8" ht="15.75">
      <c r="B46" s="20" t="s">
        <v>92</v>
      </c>
      <c r="F46" s="21"/>
      <c r="G46" s="188"/>
      <c r="H46" s="188"/>
    </row>
    <row r="47" spans="2:8" ht="15">
      <c r="B47" s="20"/>
      <c r="F47" s="189" t="s">
        <v>33</v>
      </c>
      <c r="G47" s="189"/>
      <c r="H47" s="189"/>
    </row>
    <row r="48" spans="2:8" ht="15.75">
      <c r="B48" s="20" t="s">
        <v>34</v>
      </c>
      <c r="F48" s="21"/>
      <c r="G48" s="188"/>
      <c r="H48" s="188"/>
    </row>
    <row r="49" spans="6:8" ht="12.75">
      <c r="F49" s="189" t="s">
        <v>33</v>
      </c>
      <c r="G49" s="189"/>
      <c r="H49" s="189"/>
    </row>
  </sheetData>
  <sheetProtection selectLockedCells="1" selectUnlockedCells="1"/>
  <mergeCells count="12">
    <mergeCell ref="G46:H46"/>
    <mergeCell ref="F47:H47"/>
    <mergeCell ref="G48:H48"/>
    <mergeCell ref="F49:H49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zoomScale="90" zoomScaleNormal="90" zoomScalePageLayoutView="0" workbookViewId="0" topLeftCell="A1">
      <selection activeCell="L4" sqref="L4"/>
    </sheetView>
  </sheetViews>
  <sheetFormatPr defaultColWidth="11.57421875" defaultRowHeight="12.75"/>
  <cols>
    <col min="1" max="1" width="8.421875" style="0" customWidth="1"/>
    <col min="2" max="2" width="30.8515625" style="0" customWidth="1"/>
    <col min="3" max="3" width="16.28125" style="0" customWidth="1"/>
    <col min="4" max="4" width="14.71093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32.28125" style="0" customWidth="1"/>
    <col min="11" max="11" width="24.140625" style="0" customWidth="1"/>
    <col min="12" max="20" width="9.00390625" style="0" customWidth="1"/>
  </cols>
  <sheetData>
    <row r="1" spans="1:11" ht="61.5" customHeight="1">
      <c r="A1" s="1"/>
      <c r="B1" s="190" t="s">
        <v>131</v>
      </c>
      <c r="C1" s="190"/>
      <c r="D1" s="190"/>
      <c r="E1" s="190"/>
      <c r="F1" s="190"/>
      <c r="G1" s="190"/>
      <c r="H1" s="190"/>
      <c r="I1" s="190"/>
      <c r="J1" s="190"/>
      <c r="K1" s="1"/>
    </row>
    <row r="2" spans="1:11" ht="31.5" customHeight="1">
      <c r="A2" s="184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58.2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71.25" customHeight="1">
      <c r="A5" s="4">
        <v>1</v>
      </c>
      <c r="B5" s="4" t="s">
        <v>95</v>
      </c>
      <c r="C5" s="6"/>
      <c r="D5" s="34">
        <v>456.4</v>
      </c>
      <c r="E5" s="7" t="s">
        <v>132</v>
      </c>
      <c r="F5" s="35">
        <v>456.4</v>
      </c>
      <c r="G5" s="5"/>
      <c r="H5" s="8"/>
      <c r="I5" s="7" t="s">
        <v>132</v>
      </c>
      <c r="J5" s="35">
        <v>456.4</v>
      </c>
      <c r="K5" s="9"/>
    </row>
    <row r="6" spans="1:11" ht="47.25" customHeight="1">
      <c r="A6" s="4">
        <v>2</v>
      </c>
      <c r="B6" s="4" t="s">
        <v>133</v>
      </c>
      <c r="C6" s="6"/>
      <c r="D6" s="34">
        <v>6.6</v>
      </c>
      <c r="E6" s="7" t="s">
        <v>134</v>
      </c>
      <c r="F6" s="35">
        <v>6.6</v>
      </c>
      <c r="G6" s="5"/>
      <c r="H6" s="8"/>
      <c r="I6" s="7" t="s">
        <v>134</v>
      </c>
      <c r="J6" s="35">
        <v>6.6</v>
      </c>
      <c r="K6" s="9"/>
    </row>
    <row r="7" spans="1:11" ht="53.25" customHeight="1">
      <c r="A7" s="4">
        <v>4</v>
      </c>
      <c r="B7" s="36" t="s">
        <v>135</v>
      </c>
      <c r="C7" s="6"/>
      <c r="D7" s="34">
        <v>8.5</v>
      </c>
      <c r="E7" s="7" t="s">
        <v>136</v>
      </c>
      <c r="F7" s="35">
        <v>8.5</v>
      </c>
      <c r="G7" s="5"/>
      <c r="H7" s="6"/>
      <c r="I7" s="7" t="s">
        <v>136</v>
      </c>
      <c r="J7" s="35">
        <v>8.5</v>
      </c>
      <c r="K7" s="9"/>
    </row>
    <row r="8" spans="1:11" ht="45.75" customHeight="1">
      <c r="A8" s="4">
        <v>6</v>
      </c>
      <c r="B8" s="36" t="s">
        <v>137</v>
      </c>
      <c r="C8" s="6"/>
      <c r="D8" s="34">
        <v>37.3</v>
      </c>
      <c r="E8" s="7" t="s">
        <v>138</v>
      </c>
      <c r="F8" s="35">
        <v>37.3</v>
      </c>
      <c r="G8" s="5"/>
      <c r="H8" s="6"/>
      <c r="I8" s="7" t="s">
        <v>138</v>
      </c>
      <c r="J8" s="35">
        <v>37.3</v>
      </c>
      <c r="K8" s="9"/>
    </row>
    <row r="9" spans="1:11" ht="36" customHeight="1">
      <c r="A9" s="4">
        <v>10</v>
      </c>
      <c r="B9" s="4" t="s">
        <v>139</v>
      </c>
      <c r="C9" s="6"/>
      <c r="D9" s="34">
        <v>77.5</v>
      </c>
      <c r="E9" s="7" t="s">
        <v>140</v>
      </c>
      <c r="F9" s="35">
        <v>77.5</v>
      </c>
      <c r="G9" s="5"/>
      <c r="H9" s="6"/>
      <c r="I9" s="7" t="s">
        <v>140</v>
      </c>
      <c r="J9" s="35">
        <v>77.5</v>
      </c>
      <c r="K9" s="9"/>
    </row>
    <row r="10" spans="1:11" ht="36" customHeight="1">
      <c r="A10" s="4">
        <v>11</v>
      </c>
      <c r="B10" s="4" t="s">
        <v>141</v>
      </c>
      <c r="C10" s="6"/>
      <c r="D10" s="34">
        <v>107.2</v>
      </c>
      <c r="E10" s="7" t="s">
        <v>142</v>
      </c>
      <c r="F10" s="35">
        <v>107.2</v>
      </c>
      <c r="G10" s="5"/>
      <c r="H10" s="6"/>
      <c r="I10" s="7" t="s">
        <v>142</v>
      </c>
      <c r="J10" s="35">
        <v>107.2</v>
      </c>
      <c r="K10" s="9"/>
    </row>
    <row r="11" spans="1:11" ht="36" customHeight="1">
      <c r="A11" s="4">
        <v>12</v>
      </c>
      <c r="B11" s="4" t="s">
        <v>143</v>
      </c>
      <c r="C11" s="6"/>
      <c r="D11" s="34">
        <v>22.1</v>
      </c>
      <c r="E11" s="7" t="s">
        <v>144</v>
      </c>
      <c r="F11" s="35">
        <v>22.1</v>
      </c>
      <c r="G11" s="5"/>
      <c r="H11" s="6"/>
      <c r="I11" s="7" t="s">
        <v>144</v>
      </c>
      <c r="J11" s="35">
        <v>22.1</v>
      </c>
      <c r="K11" s="9"/>
    </row>
    <row r="12" spans="1:11" ht="36" customHeight="1">
      <c r="A12" s="4">
        <v>13</v>
      </c>
      <c r="B12" s="4" t="s">
        <v>145</v>
      </c>
      <c r="C12" s="6"/>
      <c r="D12" s="34">
        <v>294.4</v>
      </c>
      <c r="E12" s="7" t="s">
        <v>146</v>
      </c>
      <c r="F12" s="35">
        <v>294.4</v>
      </c>
      <c r="G12" s="5"/>
      <c r="H12" s="6"/>
      <c r="I12" s="7" t="str">
        <f>$E$12</f>
        <v>рукавички хірургічні</v>
      </c>
      <c r="J12" s="35">
        <v>294.4</v>
      </c>
      <c r="K12" s="9"/>
    </row>
    <row r="13" spans="1:11" ht="36" customHeight="1">
      <c r="A13" s="4">
        <v>14</v>
      </c>
      <c r="B13" s="4" t="s">
        <v>147</v>
      </c>
      <c r="C13" s="6"/>
      <c r="D13" s="34">
        <v>18</v>
      </c>
      <c r="E13" s="7" t="s">
        <v>148</v>
      </c>
      <c r="F13" s="35">
        <v>18</v>
      </c>
      <c r="G13" s="5"/>
      <c r="H13" s="6"/>
      <c r="I13" s="7" t="s">
        <v>149</v>
      </c>
      <c r="J13" s="35">
        <v>18</v>
      </c>
      <c r="K13" s="9"/>
    </row>
    <row r="14" spans="1:11" ht="36" customHeight="1">
      <c r="A14" s="4">
        <v>15</v>
      </c>
      <c r="B14" s="4" t="s">
        <v>150</v>
      </c>
      <c r="C14" s="6"/>
      <c r="D14" s="34">
        <v>16.7</v>
      </c>
      <c r="E14" s="7" t="s">
        <v>151</v>
      </c>
      <c r="F14" s="35">
        <v>16.7</v>
      </c>
      <c r="G14" s="5"/>
      <c r="H14" s="6"/>
      <c r="I14" s="7" t="s">
        <v>151</v>
      </c>
      <c r="J14" s="35">
        <v>16.7</v>
      </c>
      <c r="K14" s="9"/>
    </row>
    <row r="15" spans="1:11" ht="36" customHeight="1">
      <c r="A15" s="4">
        <v>16</v>
      </c>
      <c r="B15" s="4" t="s">
        <v>152</v>
      </c>
      <c r="C15" s="6"/>
      <c r="D15" s="34">
        <v>11.3</v>
      </c>
      <c r="E15" s="7" t="s">
        <v>153</v>
      </c>
      <c r="F15" s="35">
        <v>11.3</v>
      </c>
      <c r="G15" s="5"/>
      <c r="H15" s="6"/>
      <c r="I15" s="7" t="s">
        <v>153</v>
      </c>
      <c r="J15" s="35">
        <v>11.3</v>
      </c>
      <c r="K15" s="9"/>
    </row>
    <row r="16" spans="1:11" ht="36" customHeight="1">
      <c r="A16" s="4">
        <v>17</v>
      </c>
      <c r="B16" s="4" t="s">
        <v>154</v>
      </c>
      <c r="C16" s="6"/>
      <c r="D16" s="34">
        <v>73.4</v>
      </c>
      <c r="E16" s="7" t="s">
        <v>155</v>
      </c>
      <c r="F16" s="35">
        <v>73.4</v>
      </c>
      <c r="G16" s="5"/>
      <c r="H16" s="6"/>
      <c r="I16" s="7" t="str">
        <f>$E$16</f>
        <v>тверд.інвентар,посуд</v>
      </c>
      <c r="J16" s="35">
        <v>73.4</v>
      </c>
      <c r="K16" s="9"/>
    </row>
    <row r="17" spans="1:11" ht="36" customHeight="1">
      <c r="A17" s="4">
        <v>18</v>
      </c>
      <c r="B17" s="4"/>
      <c r="C17" s="6"/>
      <c r="D17" s="34"/>
      <c r="E17" s="7"/>
      <c r="F17" s="35"/>
      <c r="G17" s="5"/>
      <c r="H17" s="6"/>
      <c r="I17" s="7"/>
      <c r="J17" s="35"/>
      <c r="K17" s="9"/>
    </row>
    <row r="18" spans="1:11" ht="36" customHeight="1">
      <c r="A18" s="4">
        <v>19</v>
      </c>
      <c r="B18" s="4"/>
      <c r="C18" s="6"/>
      <c r="D18" s="34"/>
      <c r="E18" s="7"/>
      <c r="F18" s="35"/>
      <c r="G18" s="5"/>
      <c r="H18" s="6"/>
      <c r="I18" s="7"/>
      <c r="J18" s="35"/>
      <c r="K18" s="9"/>
    </row>
    <row r="19" spans="1:11" ht="36" customHeight="1">
      <c r="A19" s="4">
        <v>20</v>
      </c>
      <c r="B19" s="4"/>
      <c r="C19" s="6"/>
      <c r="D19" s="34"/>
      <c r="E19" s="7"/>
      <c r="F19" s="35"/>
      <c r="G19" s="5"/>
      <c r="H19" s="6"/>
      <c r="I19" s="7"/>
      <c r="J19" s="35"/>
      <c r="K19" s="9"/>
    </row>
    <row r="20" spans="1:11" ht="36" customHeight="1">
      <c r="A20" s="4"/>
      <c r="B20" s="4"/>
      <c r="C20" s="6"/>
      <c r="D20" s="34"/>
      <c r="E20" s="7"/>
      <c r="F20" s="35"/>
      <c r="G20" s="5"/>
      <c r="H20" s="6"/>
      <c r="I20" s="7"/>
      <c r="J20" s="35"/>
      <c r="K20" s="9"/>
    </row>
    <row r="21" spans="1:11" ht="36" customHeight="1">
      <c r="A21" s="4"/>
      <c r="B21" s="4"/>
      <c r="C21" s="6"/>
      <c r="D21" s="34"/>
      <c r="E21" s="7"/>
      <c r="F21" s="35"/>
      <c r="G21" s="5"/>
      <c r="H21" s="6"/>
      <c r="I21" s="7"/>
      <c r="J21" s="35"/>
      <c r="K21" s="9"/>
    </row>
    <row r="22" spans="1:20" ht="36" customHeight="1">
      <c r="A22" s="4"/>
      <c r="B22" s="4" t="s">
        <v>29</v>
      </c>
      <c r="C22" s="34">
        <v>112.8</v>
      </c>
      <c r="D22" s="34"/>
      <c r="E22" s="7"/>
      <c r="F22" s="35"/>
      <c r="G22" s="5">
        <v>2210</v>
      </c>
      <c r="H22" s="6"/>
      <c r="I22" s="7" t="s">
        <v>156</v>
      </c>
      <c r="J22" s="35"/>
      <c r="K22" s="9"/>
      <c r="T22" s="37"/>
    </row>
    <row r="23" spans="1:11" ht="36" customHeight="1">
      <c r="A23" s="4"/>
      <c r="B23" s="4" t="s">
        <v>157</v>
      </c>
      <c r="C23" s="6">
        <v>257.4</v>
      </c>
      <c r="D23" s="34"/>
      <c r="E23" s="7"/>
      <c r="F23" s="35"/>
      <c r="G23" s="5">
        <v>2220</v>
      </c>
      <c r="H23" s="6"/>
      <c r="I23" s="7" t="s">
        <v>158</v>
      </c>
      <c r="J23" s="35"/>
      <c r="K23" s="9"/>
    </row>
    <row r="24" spans="1:11" ht="36" customHeight="1">
      <c r="A24" s="4"/>
      <c r="B24" s="4" t="s">
        <v>159</v>
      </c>
      <c r="C24" s="6">
        <v>-105</v>
      </c>
      <c r="D24" s="34"/>
      <c r="E24" s="7"/>
      <c r="F24" s="35"/>
      <c r="G24" s="5">
        <v>2240</v>
      </c>
      <c r="H24" s="6">
        <v>278</v>
      </c>
      <c r="I24" s="7" t="s">
        <v>129</v>
      </c>
      <c r="J24" s="35"/>
      <c r="K24" s="9"/>
    </row>
    <row r="25" spans="1:11" ht="36" customHeight="1">
      <c r="A25" s="4"/>
      <c r="B25" s="4"/>
      <c r="C25" s="6"/>
      <c r="D25" s="34"/>
      <c r="E25" s="7"/>
      <c r="F25" s="35"/>
      <c r="G25" s="5">
        <v>2800</v>
      </c>
      <c r="H25" s="6"/>
      <c r="I25" s="7" t="s">
        <v>160</v>
      </c>
      <c r="J25" s="35"/>
      <c r="K25" s="9"/>
    </row>
    <row r="26" spans="1:11" ht="36" customHeight="1">
      <c r="A26" s="4"/>
      <c r="B26" s="4"/>
      <c r="C26" s="6"/>
      <c r="D26" s="34"/>
      <c r="E26" s="7"/>
      <c r="F26" s="35"/>
      <c r="G26" s="5">
        <v>2282</v>
      </c>
      <c r="H26" s="6"/>
      <c r="I26" s="7" t="s">
        <v>161</v>
      </c>
      <c r="J26" s="35"/>
      <c r="K26" s="9"/>
    </row>
    <row r="27" spans="1:11" ht="36" customHeight="1">
      <c r="A27" s="4"/>
      <c r="B27" s="4"/>
      <c r="C27" s="6"/>
      <c r="D27" s="34"/>
      <c r="E27" s="7"/>
      <c r="F27" s="35"/>
      <c r="G27" s="5">
        <v>2120</v>
      </c>
      <c r="H27" s="6"/>
      <c r="I27" s="7"/>
      <c r="J27" s="35"/>
      <c r="K27" s="9"/>
    </row>
    <row r="28" spans="1:11" ht="33.75" customHeight="1">
      <c r="A28" s="13"/>
      <c r="B28" s="14" t="s">
        <v>30</v>
      </c>
      <c r="C28" s="38">
        <v>265.2</v>
      </c>
      <c r="D28" s="39">
        <v>1129.4</v>
      </c>
      <c r="E28" s="16"/>
      <c r="F28" s="17">
        <v>1129.4</v>
      </c>
      <c r="G28" s="18"/>
      <c r="H28" s="38">
        <v>278</v>
      </c>
      <c r="I28" s="16"/>
      <c r="J28" s="38">
        <v>1129.4</v>
      </c>
      <c r="K28" s="40" t="s">
        <v>162</v>
      </c>
    </row>
    <row r="29" spans="2:4" ht="18.75">
      <c r="B29" s="41" t="s">
        <v>163</v>
      </c>
      <c r="C29" s="42">
        <v>27.8</v>
      </c>
      <c r="D29" s="43"/>
    </row>
    <row r="30" ht="15">
      <c r="B30" s="20" t="s">
        <v>164</v>
      </c>
    </row>
    <row r="31" spans="2:8" ht="15.75">
      <c r="B31" s="20"/>
      <c r="F31" s="21"/>
      <c r="G31" s="188" t="s">
        <v>165</v>
      </c>
      <c r="H31" s="188"/>
    </row>
    <row r="32" spans="2:8" ht="15">
      <c r="B32" s="20" t="s">
        <v>166</v>
      </c>
      <c r="F32" s="189" t="s">
        <v>33</v>
      </c>
      <c r="G32" s="189"/>
      <c r="H32" s="189"/>
    </row>
    <row r="33" spans="6:8" ht="15.75">
      <c r="F33" s="21"/>
      <c r="G33" s="188" t="s">
        <v>167</v>
      </c>
      <c r="H33" s="188"/>
    </row>
    <row r="34" spans="6:8" ht="12.75">
      <c r="F34" s="189" t="s">
        <v>33</v>
      </c>
      <c r="G34" s="189"/>
      <c r="H34" s="189"/>
    </row>
  </sheetData>
  <sheetProtection selectLockedCells="1" selectUnlockedCells="1"/>
  <mergeCells count="12">
    <mergeCell ref="G31:H31"/>
    <mergeCell ref="F32:H32"/>
    <mergeCell ref="G33:H33"/>
    <mergeCell ref="F34:H3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selection activeCell="F3" sqref="F3:F4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83" t="s">
        <v>168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31.5" customHeight="1">
      <c r="A2" s="184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5" t="s">
        <v>7</v>
      </c>
    </row>
    <row r="4" spans="1:11" ht="158.2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2" t="s">
        <v>11</v>
      </c>
      <c r="H4" s="2" t="s">
        <v>12</v>
      </c>
      <c r="I4" s="2" t="s">
        <v>13</v>
      </c>
      <c r="J4" s="2" t="s">
        <v>12</v>
      </c>
      <c r="K4" s="185"/>
    </row>
    <row r="5" spans="1:11" ht="15.75">
      <c r="A5" s="4"/>
      <c r="B5" s="44"/>
      <c r="C5" s="45"/>
      <c r="D5" s="45"/>
      <c r="E5" s="4"/>
      <c r="F5" s="46"/>
      <c r="G5" s="47"/>
      <c r="H5" s="45"/>
      <c r="I5" s="4"/>
      <c r="J5" s="45"/>
      <c r="K5" s="48"/>
    </row>
    <row r="6" spans="1:11" ht="63">
      <c r="A6" s="4">
        <v>1</v>
      </c>
      <c r="B6" s="44" t="s">
        <v>169</v>
      </c>
      <c r="C6" s="49">
        <v>0</v>
      </c>
      <c r="D6" s="45">
        <v>680</v>
      </c>
      <c r="E6" s="4" t="s">
        <v>170</v>
      </c>
      <c r="F6" s="50">
        <f>SUM(C6,D6)</f>
        <v>680</v>
      </c>
      <c r="G6" s="12">
        <v>3110</v>
      </c>
      <c r="H6" s="45">
        <v>680</v>
      </c>
      <c r="I6" s="4" t="s">
        <v>170</v>
      </c>
      <c r="J6" s="45">
        <v>680</v>
      </c>
      <c r="K6" s="51">
        <v>0</v>
      </c>
    </row>
    <row r="7" spans="1:11" ht="15.75">
      <c r="A7" s="13"/>
      <c r="B7" s="14" t="s">
        <v>30</v>
      </c>
      <c r="C7" s="52">
        <f>SUM(C5:C6)</f>
        <v>0</v>
      </c>
      <c r="D7" s="15">
        <f>SUM(D5:D6)</f>
        <v>680</v>
      </c>
      <c r="E7" s="16"/>
      <c r="F7" s="53">
        <f>SUM(C7,D7)</f>
        <v>680</v>
      </c>
      <c r="G7" s="18"/>
      <c r="H7" s="15">
        <f>SUM(H5:H6)</f>
        <v>680</v>
      </c>
      <c r="I7" s="16"/>
      <c r="J7" s="15">
        <f>SUM(J5:J6)</f>
        <v>680</v>
      </c>
      <c r="K7" s="54">
        <v>0</v>
      </c>
    </row>
    <row r="10" spans="2:8" ht="15.75">
      <c r="B10" s="20" t="s">
        <v>171</v>
      </c>
      <c r="F10" s="21"/>
      <c r="G10" s="188" t="s">
        <v>172</v>
      </c>
      <c r="H10" s="188"/>
    </row>
    <row r="11" spans="2:8" ht="15">
      <c r="B11" s="20"/>
      <c r="F11" s="189" t="s">
        <v>33</v>
      </c>
      <c r="G11" s="189"/>
      <c r="H11" s="189"/>
    </row>
    <row r="12" spans="2:8" ht="15.75">
      <c r="B12" s="20" t="s">
        <v>34</v>
      </c>
      <c r="F12" s="21"/>
      <c r="G12" s="188" t="s">
        <v>173</v>
      </c>
      <c r="H12" s="188"/>
    </row>
    <row r="13" spans="6:8" ht="12.75">
      <c r="F13" s="189" t="s">
        <v>33</v>
      </c>
      <c r="G13" s="189"/>
      <c r="H13" s="189"/>
    </row>
  </sheetData>
  <sheetProtection selectLockedCells="1" selectUnlockedCells="1"/>
  <mergeCells count="12">
    <mergeCell ref="G10:H10"/>
    <mergeCell ref="F11:H11"/>
    <mergeCell ref="G12:H12"/>
    <mergeCell ref="F13:H13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zoomScale="90" zoomScaleNormal="90" zoomScalePageLayoutView="0" workbookViewId="0" topLeftCell="A1">
      <selection activeCell="I5" sqref="I5"/>
    </sheetView>
  </sheetViews>
  <sheetFormatPr defaultColWidth="11.57421875" defaultRowHeight="12.75"/>
  <cols>
    <col min="1" max="1" width="7.28125" style="0" customWidth="1"/>
    <col min="2" max="2" width="27.0039062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30.140625" style="0" customWidth="1"/>
    <col min="10" max="10" width="14.14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83" t="s">
        <v>174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31.5" customHeight="1">
      <c r="A2" s="184" t="s">
        <v>94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58.2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35.25" customHeight="1">
      <c r="A5" s="55">
        <v>1</v>
      </c>
      <c r="B5" s="5" t="s">
        <v>175</v>
      </c>
      <c r="C5" s="6">
        <v>31.4</v>
      </c>
      <c r="D5" s="6"/>
      <c r="E5" s="7"/>
      <c r="F5" s="8">
        <f aca="true" t="shared" si="0" ref="F5:F48">SUM(C5,D5)</f>
        <v>31.4</v>
      </c>
      <c r="G5" s="5">
        <v>2210</v>
      </c>
      <c r="H5" s="6">
        <v>12.6</v>
      </c>
      <c r="I5" s="56" t="s">
        <v>176</v>
      </c>
      <c r="J5" s="6"/>
      <c r="K5" s="9"/>
    </row>
    <row r="6" spans="1:11" ht="15.75">
      <c r="A6" s="4"/>
      <c r="B6" s="5"/>
      <c r="C6" s="6"/>
      <c r="D6" s="6"/>
      <c r="E6" s="7"/>
      <c r="F6" s="8">
        <f t="shared" si="0"/>
        <v>0</v>
      </c>
      <c r="G6" s="5">
        <v>2240</v>
      </c>
      <c r="H6" s="6">
        <v>22.5</v>
      </c>
      <c r="I6" s="56" t="s">
        <v>177</v>
      </c>
      <c r="J6" s="6"/>
      <c r="K6" s="9"/>
    </row>
    <row r="7" spans="1:11" ht="15.75">
      <c r="A7" s="4"/>
      <c r="B7" s="5"/>
      <c r="C7" s="6"/>
      <c r="D7" s="6"/>
      <c r="E7" s="7"/>
      <c r="F7" s="8">
        <f t="shared" si="0"/>
        <v>0</v>
      </c>
      <c r="G7" s="5"/>
      <c r="H7" s="6"/>
      <c r="I7" s="56"/>
      <c r="J7" s="6"/>
      <c r="K7" s="9"/>
    </row>
    <row r="8" spans="1:11" ht="15.75">
      <c r="A8" s="4"/>
      <c r="B8" s="5"/>
      <c r="C8" s="6"/>
      <c r="D8" s="6"/>
      <c r="E8" s="7"/>
      <c r="F8" s="8">
        <f t="shared" si="0"/>
        <v>0</v>
      </c>
      <c r="G8" s="5"/>
      <c r="H8" s="6"/>
      <c r="I8" s="56"/>
      <c r="J8" s="6"/>
      <c r="K8" s="9"/>
    </row>
    <row r="9" spans="1:11" ht="15.75">
      <c r="A9" s="4"/>
      <c r="B9" s="5"/>
      <c r="C9" s="6"/>
      <c r="D9" s="6"/>
      <c r="E9" s="7"/>
      <c r="F9" s="8">
        <f t="shared" si="0"/>
        <v>0</v>
      </c>
      <c r="G9" s="5"/>
      <c r="H9" s="6"/>
      <c r="I9" s="56"/>
      <c r="J9" s="6"/>
      <c r="K9" s="9"/>
    </row>
    <row r="10" spans="1:11" ht="47.25">
      <c r="A10" s="4">
        <v>2</v>
      </c>
      <c r="B10" s="5" t="s">
        <v>178</v>
      </c>
      <c r="C10" s="6"/>
      <c r="D10" s="6">
        <v>7.2</v>
      </c>
      <c r="E10" s="7" t="s">
        <v>179</v>
      </c>
      <c r="F10" s="8">
        <f t="shared" si="0"/>
        <v>7.2</v>
      </c>
      <c r="G10" s="57"/>
      <c r="H10" s="6"/>
      <c r="I10" s="7"/>
      <c r="J10" s="6"/>
      <c r="K10" s="9"/>
    </row>
    <row r="11" spans="1:11" ht="48.75" customHeight="1">
      <c r="A11" s="4"/>
      <c r="B11" s="5"/>
      <c r="C11" s="6"/>
      <c r="D11" s="6">
        <v>71.5</v>
      </c>
      <c r="E11" s="10" t="s">
        <v>15</v>
      </c>
      <c r="F11" s="8">
        <f t="shared" si="0"/>
        <v>71.5</v>
      </c>
      <c r="G11" s="57"/>
      <c r="H11" s="6"/>
      <c r="I11" s="10" t="s">
        <v>15</v>
      </c>
      <c r="J11" s="6">
        <v>39.1</v>
      </c>
      <c r="K11" s="9"/>
    </row>
    <row r="12" spans="1:11" ht="15.75">
      <c r="A12" s="4">
        <v>3</v>
      </c>
      <c r="B12" s="5" t="s">
        <v>180</v>
      </c>
      <c r="C12" s="6"/>
      <c r="D12" s="6">
        <v>0.1</v>
      </c>
      <c r="E12" s="10" t="s">
        <v>15</v>
      </c>
      <c r="F12" s="8">
        <f t="shared" si="0"/>
        <v>0.1</v>
      </c>
      <c r="G12" s="5"/>
      <c r="H12" s="6"/>
      <c r="I12" s="10"/>
      <c r="J12" s="6"/>
      <c r="K12" s="9"/>
    </row>
    <row r="13" spans="1:11" ht="47.25">
      <c r="A13" s="12">
        <v>4</v>
      </c>
      <c r="B13" s="7" t="s">
        <v>181</v>
      </c>
      <c r="C13" s="6"/>
      <c r="D13" s="6">
        <v>6.9</v>
      </c>
      <c r="E13" s="10" t="s">
        <v>15</v>
      </c>
      <c r="F13" s="8">
        <f t="shared" si="0"/>
        <v>6.9</v>
      </c>
      <c r="G13" s="5"/>
      <c r="H13" s="6"/>
      <c r="I13" s="10" t="s">
        <v>15</v>
      </c>
      <c r="J13" s="6">
        <v>7.7</v>
      </c>
      <c r="K13" s="9"/>
    </row>
    <row r="14" spans="1:11" ht="48.75" customHeight="1">
      <c r="A14" s="12">
        <v>5</v>
      </c>
      <c r="B14" s="7" t="s">
        <v>182</v>
      </c>
      <c r="C14" s="6"/>
      <c r="D14" s="6">
        <v>12.1</v>
      </c>
      <c r="E14" s="10" t="s">
        <v>15</v>
      </c>
      <c r="F14" s="8">
        <f t="shared" si="0"/>
        <v>12.1</v>
      </c>
      <c r="G14" s="5"/>
      <c r="H14" s="6"/>
      <c r="I14" s="10" t="s">
        <v>15</v>
      </c>
      <c r="J14" s="6">
        <v>3</v>
      </c>
      <c r="K14" s="9"/>
    </row>
    <row r="15" spans="1:11" ht="15.75">
      <c r="A15" s="4"/>
      <c r="B15" s="5"/>
      <c r="C15" s="6"/>
      <c r="D15" s="6"/>
      <c r="E15" s="7"/>
      <c r="F15" s="8">
        <f t="shared" si="0"/>
        <v>0</v>
      </c>
      <c r="G15" s="5"/>
      <c r="H15" s="6"/>
      <c r="I15" s="7"/>
      <c r="J15" s="6"/>
      <c r="K15" s="9"/>
    </row>
    <row r="16" spans="1:11" ht="15.75">
      <c r="A16" s="4"/>
      <c r="B16" s="5"/>
      <c r="C16" s="6"/>
      <c r="D16" s="6"/>
      <c r="E16" s="7"/>
      <c r="F16" s="8">
        <f t="shared" si="0"/>
        <v>0</v>
      </c>
      <c r="G16" s="5"/>
      <c r="H16" s="6"/>
      <c r="I16" s="7"/>
      <c r="J16" s="6"/>
      <c r="K16" s="9"/>
    </row>
    <row r="17" spans="1:11" ht="15.75">
      <c r="A17" s="4"/>
      <c r="B17" s="5"/>
      <c r="C17" s="6"/>
      <c r="D17" s="6"/>
      <c r="E17" s="7"/>
      <c r="F17" s="8">
        <f t="shared" si="0"/>
        <v>0</v>
      </c>
      <c r="G17" s="5"/>
      <c r="H17" s="6"/>
      <c r="I17" s="7"/>
      <c r="J17" s="6"/>
      <c r="K17" s="9"/>
    </row>
    <row r="18" spans="1:11" ht="15.75">
      <c r="A18" s="4"/>
      <c r="B18" s="5"/>
      <c r="C18" s="6"/>
      <c r="D18" s="6"/>
      <c r="E18" s="7"/>
      <c r="F18" s="8">
        <f t="shared" si="0"/>
        <v>0</v>
      </c>
      <c r="G18" s="5"/>
      <c r="H18" s="6"/>
      <c r="I18" s="7"/>
      <c r="J18" s="6"/>
      <c r="K18" s="9"/>
    </row>
    <row r="19" spans="1:11" ht="15.75">
      <c r="A19" s="4"/>
      <c r="B19" s="5"/>
      <c r="C19" s="6"/>
      <c r="D19" s="6"/>
      <c r="E19" s="7"/>
      <c r="F19" s="8">
        <f t="shared" si="0"/>
        <v>0</v>
      </c>
      <c r="G19" s="5"/>
      <c r="H19" s="6"/>
      <c r="I19" s="7"/>
      <c r="J19" s="6"/>
      <c r="K19" s="9"/>
    </row>
    <row r="20" spans="1:11" ht="15.75">
      <c r="A20" s="4"/>
      <c r="B20" s="5"/>
      <c r="C20" s="6"/>
      <c r="D20" s="6"/>
      <c r="E20" s="7"/>
      <c r="F20" s="8">
        <f t="shared" si="0"/>
        <v>0</v>
      </c>
      <c r="G20" s="5"/>
      <c r="H20" s="6"/>
      <c r="I20" s="7"/>
      <c r="J20" s="6"/>
      <c r="K20" s="9"/>
    </row>
    <row r="21" spans="1:11" ht="15.75">
      <c r="A21" s="4"/>
      <c r="B21" s="5"/>
      <c r="C21" s="6"/>
      <c r="D21" s="6"/>
      <c r="E21" s="7"/>
      <c r="F21" s="8">
        <f t="shared" si="0"/>
        <v>0</v>
      </c>
      <c r="G21" s="5"/>
      <c r="H21" s="6"/>
      <c r="I21" s="7"/>
      <c r="J21" s="6"/>
      <c r="K21" s="9"/>
    </row>
    <row r="22" spans="1:11" ht="15.75">
      <c r="A22" s="4"/>
      <c r="B22" s="5"/>
      <c r="C22" s="6"/>
      <c r="D22" s="6"/>
      <c r="E22" s="7"/>
      <c r="F22" s="8">
        <f t="shared" si="0"/>
        <v>0</v>
      </c>
      <c r="G22" s="5"/>
      <c r="H22" s="6"/>
      <c r="I22" s="7"/>
      <c r="J22" s="6"/>
      <c r="K22" s="9"/>
    </row>
    <row r="23" spans="1:11" ht="15.75">
      <c r="A23" s="12"/>
      <c r="B23" s="5"/>
      <c r="C23" s="6"/>
      <c r="D23" s="6"/>
      <c r="E23" s="7"/>
      <c r="F23" s="8">
        <f t="shared" si="0"/>
        <v>0</v>
      </c>
      <c r="G23" s="5"/>
      <c r="H23" s="6"/>
      <c r="I23" s="7"/>
      <c r="J23" s="6"/>
      <c r="K23" s="9"/>
    </row>
    <row r="24" spans="1:11" ht="15.75">
      <c r="A24" s="12"/>
      <c r="B24" s="5"/>
      <c r="C24" s="6"/>
      <c r="D24" s="6"/>
      <c r="E24" s="7"/>
      <c r="F24" s="8">
        <f t="shared" si="0"/>
        <v>0</v>
      </c>
      <c r="G24" s="5"/>
      <c r="H24" s="6"/>
      <c r="I24" s="7"/>
      <c r="J24" s="6"/>
      <c r="K24" s="9"/>
    </row>
    <row r="25" spans="1:11" ht="15.75">
      <c r="A25" s="4"/>
      <c r="B25" s="5"/>
      <c r="C25" s="6"/>
      <c r="D25" s="6"/>
      <c r="E25" s="7"/>
      <c r="F25" s="8">
        <f t="shared" si="0"/>
        <v>0</v>
      </c>
      <c r="G25" s="5"/>
      <c r="H25" s="6"/>
      <c r="I25" s="7"/>
      <c r="J25" s="6"/>
      <c r="K25" s="9"/>
    </row>
    <row r="26" spans="1:11" ht="15.75">
      <c r="A26" s="4"/>
      <c r="B26" s="5"/>
      <c r="C26" s="6"/>
      <c r="D26" s="6"/>
      <c r="E26" s="7"/>
      <c r="F26" s="8">
        <f t="shared" si="0"/>
        <v>0</v>
      </c>
      <c r="G26" s="5"/>
      <c r="H26" s="6"/>
      <c r="I26" s="7"/>
      <c r="J26" s="6"/>
      <c r="K26" s="9"/>
    </row>
    <row r="27" spans="1:11" ht="15.75">
      <c r="A27" s="4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9"/>
    </row>
    <row r="28" spans="1:11" ht="15.75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9"/>
    </row>
    <row r="29" spans="1:11" ht="15.75">
      <c r="A29" s="4"/>
      <c r="B29" s="5"/>
      <c r="C29" s="6"/>
      <c r="D29" s="6"/>
      <c r="E29" s="7"/>
      <c r="F29" s="8">
        <f t="shared" si="0"/>
        <v>0</v>
      </c>
      <c r="G29" s="5"/>
      <c r="H29" s="6"/>
      <c r="I29" s="7"/>
      <c r="J29" s="6"/>
      <c r="K29" s="9"/>
    </row>
    <row r="30" spans="1:11" ht="15.75">
      <c r="A30" s="4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9"/>
    </row>
    <row r="31" spans="1:11" ht="15.75">
      <c r="A31" s="4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9"/>
    </row>
    <row r="32" spans="1:11" ht="15.75">
      <c r="A32" s="4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9"/>
    </row>
    <row r="33" spans="1:11" ht="15.75">
      <c r="A33" s="12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9"/>
    </row>
    <row r="34" spans="1:11" ht="15.75">
      <c r="A34" s="12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9"/>
    </row>
    <row r="35" spans="1:11" ht="15.75">
      <c r="A35" s="4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9"/>
    </row>
    <row r="36" spans="1:11" ht="15.75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9"/>
    </row>
    <row r="37" spans="1:11" ht="15.75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9"/>
    </row>
    <row r="38" spans="1:11" ht="15.75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9"/>
    </row>
    <row r="39" spans="1:11" ht="15.75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9"/>
    </row>
    <row r="40" spans="1:11" ht="15.75">
      <c r="A40" s="4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9"/>
    </row>
    <row r="41" spans="1:11" ht="15.75">
      <c r="A41" s="4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9"/>
    </row>
    <row r="42" spans="1:11" ht="15.75">
      <c r="A42" s="4"/>
      <c r="B42" s="5"/>
      <c r="C42" s="6"/>
      <c r="D42" s="6"/>
      <c r="E42" s="7"/>
      <c r="F42" s="8">
        <f t="shared" si="0"/>
        <v>0</v>
      </c>
      <c r="G42" s="5"/>
      <c r="H42" s="6"/>
      <c r="I42" s="7"/>
      <c r="J42" s="6"/>
      <c r="K42" s="9"/>
    </row>
    <row r="43" spans="1:11" ht="15.75">
      <c r="A43" s="12"/>
      <c r="B43" s="5"/>
      <c r="C43" s="6"/>
      <c r="D43" s="6"/>
      <c r="E43" s="7"/>
      <c r="F43" s="8">
        <f t="shared" si="0"/>
        <v>0</v>
      </c>
      <c r="G43" s="5"/>
      <c r="H43" s="6"/>
      <c r="I43" s="7"/>
      <c r="J43" s="6"/>
      <c r="K43" s="9"/>
    </row>
    <row r="44" spans="1:11" ht="15.75">
      <c r="A44" s="12"/>
      <c r="B44" s="5"/>
      <c r="C44" s="6"/>
      <c r="D44" s="6"/>
      <c r="E44" s="7"/>
      <c r="F44" s="8">
        <f t="shared" si="0"/>
        <v>0</v>
      </c>
      <c r="G44" s="5"/>
      <c r="H44" s="6"/>
      <c r="I44" s="7"/>
      <c r="J44" s="6"/>
      <c r="K44" s="9"/>
    </row>
    <row r="45" spans="1:11" ht="15.75">
      <c r="A45" s="30"/>
      <c r="B45" s="13"/>
      <c r="C45" s="31"/>
      <c r="D45" s="31"/>
      <c r="E45" s="32"/>
      <c r="F45" s="8">
        <f t="shared" si="0"/>
        <v>0</v>
      </c>
      <c r="G45" s="13"/>
      <c r="H45" s="31"/>
      <c r="I45" s="32"/>
      <c r="J45" s="31"/>
      <c r="K45" s="9"/>
    </row>
    <row r="46" spans="1:11" ht="15.75">
      <c r="A46" s="30"/>
      <c r="B46" s="13"/>
      <c r="C46" s="31"/>
      <c r="D46" s="31"/>
      <c r="E46" s="32"/>
      <c r="F46" s="8">
        <f t="shared" si="0"/>
        <v>0</v>
      </c>
      <c r="G46" s="13"/>
      <c r="H46" s="31"/>
      <c r="I46" s="32"/>
      <c r="J46" s="31"/>
      <c r="K46" s="9"/>
    </row>
    <row r="47" spans="1:11" ht="15.75">
      <c r="A47" s="30"/>
      <c r="B47" s="13"/>
      <c r="C47" s="31"/>
      <c r="D47" s="31"/>
      <c r="E47" s="32"/>
      <c r="F47" s="8">
        <f t="shared" si="0"/>
        <v>0</v>
      </c>
      <c r="G47" s="13"/>
      <c r="H47" s="31"/>
      <c r="I47" s="32"/>
      <c r="J47" s="31"/>
      <c r="K47" s="9"/>
    </row>
    <row r="48" spans="1:11" ht="15.75">
      <c r="A48" s="13"/>
      <c r="B48" s="14" t="s">
        <v>30</v>
      </c>
      <c r="C48" s="15">
        <f>SUM(C5:C47)</f>
        <v>31.4</v>
      </c>
      <c r="D48" s="15">
        <f>SUM(D5:D47)</f>
        <v>97.8</v>
      </c>
      <c r="E48" s="16"/>
      <c r="F48" s="17">
        <f t="shared" si="0"/>
        <v>129.2</v>
      </c>
      <c r="G48" s="18"/>
      <c r="H48" s="15">
        <f>SUM(H5:H47)</f>
        <v>35.1</v>
      </c>
      <c r="I48" s="16"/>
      <c r="J48" s="15">
        <f>SUM(J5:J47)</f>
        <v>49.800000000000004</v>
      </c>
      <c r="K48" s="19">
        <f>C48-H48</f>
        <v>-3.700000000000003</v>
      </c>
    </row>
    <row r="51" spans="2:8" ht="15.75">
      <c r="B51" s="20" t="s">
        <v>92</v>
      </c>
      <c r="F51" s="21"/>
      <c r="G51" s="188"/>
      <c r="H51" s="188"/>
    </row>
    <row r="52" spans="2:8" ht="15">
      <c r="B52" s="20"/>
      <c r="F52" s="189" t="s">
        <v>33</v>
      </c>
      <c r="G52" s="189"/>
      <c r="H52" s="189"/>
    </row>
    <row r="53" spans="2:8" ht="15.75">
      <c r="B53" s="20" t="s">
        <v>34</v>
      </c>
      <c r="F53" s="21"/>
      <c r="G53" s="188"/>
      <c r="H53" s="188"/>
    </row>
    <row r="54" spans="6:8" ht="12.75">
      <c r="F54" s="189" t="s">
        <v>33</v>
      </c>
      <c r="G54" s="189"/>
      <c r="H54" s="189"/>
    </row>
  </sheetData>
  <sheetProtection selectLockedCells="1" selectUnlockedCells="1"/>
  <mergeCells count="12">
    <mergeCell ref="G51:H51"/>
    <mergeCell ref="F52:H52"/>
    <mergeCell ref="G53:H53"/>
    <mergeCell ref="F54:H5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zoomScale="90" zoomScaleNormal="90" zoomScalePageLayoutView="0" workbookViewId="0" topLeftCell="A1">
      <selection activeCell="G4" sqref="G4"/>
    </sheetView>
  </sheetViews>
  <sheetFormatPr defaultColWidth="11.57421875" defaultRowHeight="12.75"/>
  <cols>
    <col min="1" max="1" width="7.28125" style="0" customWidth="1"/>
    <col min="2" max="2" width="38.28125" style="0" customWidth="1"/>
    <col min="3" max="3" width="16.28125" style="0" customWidth="1"/>
    <col min="4" max="4" width="13.57421875" style="0" customWidth="1"/>
    <col min="5" max="5" width="22.421875" style="0" customWidth="1"/>
    <col min="6" max="6" width="15.8515625" style="0" customWidth="1"/>
    <col min="7" max="7" width="27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2" width="9.00390625" style="0" customWidth="1"/>
    <col min="13" max="13" width="10.57421875" style="0" customWidth="1"/>
    <col min="14" max="16" width="9.00390625" style="0" customWidth="1"/>
  </cols>
  <sheetData>
    <row r="1" spans="1:11" ht="61.5" customHeight="1">
      <c r="A1" s="1"/>
      <c r="B1" s="183" t="s">
        <v>183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12.75">
      <c r="A2" s="184" t="s">
        <v>668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28.5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27.5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15.75">
      <c r="A5" s="4"/>
      <c r="B5" s="7" t="s">
        <v>184</v>
      </c>
      <c r="C5" s="58">
        <v>0.0004</v>
      </c>
      <c r="D5" s="59"/>
      <c r="E5" s="60"/>
      <c r="F5" s="61">
        <f>SUM(C5,D5)</f>
        <v>0.0004</v>
      </c>
      <c r="G5" s="62"/>
      <c r="H5" s="59"/>
      <c r="I5" s="60"/>
      <c r="J5" s="59"/>
      <c r="K5" s="63">
        <v>0.0004</v>
      </c>
    </row>
    <row r="6" spans="1:11" ht="31.5">
      <c r="A6" s="4">
        <v>1</v>
      </c>
      <c r="B6" s="7" t="s">
        <v>185</v>
      </c>
      <c r="C6" s="6"/>
      <c r="D6" s="59">
        <v>2.2</v>
      </c>
      <c r="E6" s="60" t="s">
        <v>186</v>
      </c>
      <c r="F6" s="61">
        <f>SUM(C6,D6)</f>
        <v>2.2</v>
      </c>
      <c r="G6" s="62"/>
      <c r="H6" s="59"/>
      <c r="I6" s="60"/>
      <c r="J6" s="59"/>
      <c r="K6" s="63"/>
    </row>
    <row r="7" spans="1:11" ht="15.75">
      <c r="A7" s="4">
        <v>2</v>
      </c>
      <c r="B7" s="5" t="s">
        <v>187</v>
      </c>
      <c r="C7" s="58"/>
      <c r="D7" s="59">
        <v>11.117</v>
      </c>
      <c r="E7" s="60" t="s">
        <v>188</v>
      </c>
      <c r="F7" s="61">
        <f>SUM(C7,D7)</f>
        <v>11.117</v>
      </c>
      <c r="G7" s="62"/>
      <c r="H7" s="59"/>
      <c r="I7" s="60"/>
      <c r="J7" s="59"/>
      <c r="K7" s="63"/>
    </row>
    <row r="8" spans="1:11" ht="15.75">
      <c r="A8" s="4">
        <v>3</v>
      </c>
      <c r="B8" s="5" t="s">
        <v>189</v>
      </c>
      <c r="C8" s="58"/>
      <c r="D8" s="59">
        <v>18.48</v>
      </c>
      <c r="E8" s="60" t="s">
        <v>190</v>
      </c>
      <c r="F8" s="61">
        <f>SUM(C8,D8)</f>
        <v>18.48</v>
      </c>
      <c r="G8" s="62"/>
      <c r="H8" s="59"/>
      <c r="I8" s="60"/>
      <c r="J8" s="59"/>
      <c r="K8" s="63"/>
    </row>
    <row r="9" spans="1:11" ht="15.75">
      <c r="A9" s="4"/>
      <c r="B9" s="5"/>
      <c r="C9" s="58"/>
      <c r="D9" s="59"/>
      <c r="E9" s="60"/>
      <c r="F9" s="61"/>
      <c r="G9" s="62"/>
      <c r="H9" s="59"/>
      <c r="I9" s="60"/>
      <c r="J9" s="59"/>
      <c r="K9" s="63"/>
    </row>
    <row r="10" spans="1:11" ht="15.75">
      <c r="A10" s="4"/>
      <c r="B10" s="7"/>
      <c r="C10" s="6"/>
      <c r="D10" s="59"/>
      <c r="E10" s="60"/>
      <c r="F10" s="61"/>
      <c r="G10" s="62"/>
      <c r="H10" s="59"/>
      <c r="I10" s="60"/>
      <c r="J10" s="59"/>
      <c r="K10" s="63"/>
    </row>
    <row r="11" spans="1:11" ht="15.75">
      <c r="A11" s="4"/>
      <c r="B11" s="5" t="s">
        <v>191</v>
      </c>
      <c r="C11" s="58">
        <v>0.0004</v>
      </c>
      <c r="D11" s="59"/>
      <c r="E11" s="60"/>
      <c r="F11" s="61">
        <f>SUM(C11,D11)</f>
        <v>0.0004</v>
      </c>
      <c r="G11" s="62"/>
      <c r="H11" s="59"/>
      <c r="I11" s="60"/>
      <c r="J11" s="59"/>
      <c r="K11" s="63">
        <v>0.0004</v>
      </c>
    </row>
    <row r="12" spans="1:11" ht="15.75">
      <c r="A12" s="13"/>
      <c r="B12" s="14" t="s">
        <v>30</v>
      </c>
      <c r="C12" s="64">
        <f>C11</f>
        <v>0.0004</v>
      </c>
      <c r="D12" s="64">
        <f>SUM(D5:D10)</f>
        <v>31.797</v>
      </c>
      <c r="E12" s="64">
        <f>SUM(E5:E10)</f>
        <v>0</v>
      </c>
      <c r="F12" s="64">
        <f>SUM(F5:F10)</f>
        <v>31.797400000000003</v>
      </c>
      <c r="G12" s="64">
        <f>SUM(G5:G10)</f>
        <v>0</v>
      </c>
      <c r="H12" s="64">
        <f>SUM(H5:H10)</f>
        <v>0</v>
      </c>
      <c r="I12" s="64">
        <f>I11</f>
        <v>0</v>
      </c>
      <c r="J12" s="64">
        <f>J11</f>
        <v>0</v>
      </c>
      <c r="K12" s="64">
        <f>K11</f>
        <v>0.0004</v>
      </c>
    </row>
    <row r="13" ht="12.75">
      <c r="M13" s="65">
        <f>F12-J12</f>
        <v>31.797400000000003</v>
      </c>
    </row>
    <row r="15" spans="2:8" ht="15.75">
      <c r="B15" s="20" t="s">
        <v>92</v>
      </c>
      <c r="F15" s="21"/>
      <c r="G15" s="188" t="s">
        <v>192</v>
      </c>
      <c r="H15" s="188"/>
    </row>
    <row r="16" spans="2:8" ht="15">
      <c r="B16" s="20"/>
      <c r="F16" s="189" t="s">
        <v>33</v>
      </c>
      <c r="G16" s="189"/>
      <c r="H16" s="189"/>
    </row>
    <row r="17" spans="2:8" ht="15.75">
      <c r="B17" s="20" t="s">
        <v>34</v>
      </c>
      <c r="F17" s="21"/>
      <c r="G17" s="188" t="s">
        <v>193</v>
      </c>
      <c r="H17" s="188"/>
    </row>
    <row r="18" spans="6:8" ht="12.75">
      <c r="F18" s="189" t="s">
        <v>33</v>
      </c>
      <c r="G18" s="189"/>
      <c r="H18" s="189"/>
    </row>
    <row r="23" ht="15">
      <c r="H23" s="66" t="s">
        <v>194</v>
      </c>
    </row>
  </sheetData>
  <sheetProtection selectLockedCells="1" selectUnlockedCells="1"/>
  <mergeCells count="12">
    <mergeCell ref="G15:H15"/>
    <mergeCell ref="F16:H16"/>
    <mergeCell ref="G17:H17"/>
    <mergeCell ref="F18:H18"/>
    <mergeCell ref="B1:J1"/>
    <mergeCell ref="A2:K2"/>
    <mergeCell ref="A3:A4"/>
    <mergeCell ref="B3:B4"/>
    <mergeCell ref="C3:E3"/>
    <mergeCell ref="F3:F4"/>
    <mergeCell ref="G3:J3"/>
    <mergeCell ref="K3:K4"/>
  </mergeCells>
  <hyperlinks>
    <hyperlink ref="H23" r:id="rId1" display="knp_kmiacms@ukr.net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4"/>
  <sheetViews>
    <sheetView zoomScale="90" zoomScaleNormal="90" zoomScalePageLayoutView="0" workbookViewId="0" topLeftCell="A1">
      <selection activeCell="H4" sqref="H4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83" t="s">
        <v>195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31.5" customHeight="1">
      <c r="A2" s="184" t="s">
        <v>669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58.2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31.5">
      <c r="A5" s="4">
        <v>1</v>
      </c>
      <c r="B5" s="5" t="s">
        <v>196</v>
      </c>
      <c r="C5" s="6">
        <v>63.1</v>
      </c>
      <c r="D5" s="6"/>
      <c r="E5" s="7"/>
      <c r="F5" s="8">
        <f aca="true" t="shared" si="0" ref="F5:F48">SUM(C5,D5)</f>
        <v>63.1</v>
      </c>
      <c r="G5" s="5">
        <v>3110</v>
      </c>
      <c r="H5" s="6">
        <v>27.9</v>
      </c>
      <c r="I5" s="56" t="s">
        <v>197</v>
      </c>
      <c r="J5" s="6"/>
      <c r="K5" s="9"/>
    </row>
    <row r="6" spans="1:11" ht="15.75">
      <c r="A6" s="4"/>
      <c r="B6" s="5"/>
      <c r="C6" s="6"/>
      <c r="D6" s="6"/>
      <c r="E6" s="7"/>
      <c r="F6" s="8">
        <f t="shared" si="0"/>
        <v>0</v>
      </c>
      <c r="G6" s="5"/>
      <c r="H6" s="6"/>
      <c r="I6" s="56"/>
      <c r="J6" s="6"/>
      <c r="K6" s="9"/>
    </row>
    <row r="7" spans="1:11" ht="15.75">
      <c r="A7" s="4">
        <v>2</v>
      </c>
      <c r="B7" s="5" t="s">
        <v>29</v>
      </c>
      <c r="C7" s="6">
        <v>5.2</v>
      </c>
      <c r="D7" s="6"/>
      <c r="E7" s="7"/>
      <c r="F7" s="8">
        <f t="shared" si="0"/>
        <v>5.2</v>
      </c>
      <c r="G7" s="5"/>
      <c r="H7" s="6"/>
      <c r="I7" s="56"/>
      <c r="J7" s="6"/>
      <c r="K7" s="9"/>
    </row>
    <row r="8" spans="1:11" ht="15.75">
      <c r="A8" s="4"/>
      <c r="B8" s="5"/>
      <c r="C8" s="6"/>
      <c r="D8" s="6"/>
      <c r="E8" s="7"/>
      <c r="F8" s="8">
        <f t="shared" si="0"/>
        <v>0</v>
      </c>
      <c r="G8" s="5"/>
      <c r="H8" s="6"/>
      <c r="I8" s="56"/>
      <c r="J8" s="6"/>
      <c r="K8" s="9"/>
    </row>
    <row r="9" spans="1:11" ht="15.75">
      <c r="A9" s="4"/>
      <c r="B9" s="5"/>
      <c r="C9" s="6"/>
      <c r="D9" s="6"/>
      <c r="E9" s="7"/>
      <c r="F9" s="8">
        <f t="shared" si="0"/>
        <v>0</v>
      </c>
      <c r="G9" s="5"/>
      <c r="H9" s="6"/>
      <c r="I9" s="56"/>
      <c r="J9" s="6"/>
      <c r="K9" s="9"/>
    </row>
    <row r="10" spans="1:11" ht="15.75">
      <c r="A10" s="4"/>
      <c r="B10" s="5"/>
      <c r="C10" s="6"/>
      <c r="D10" s="6"/>
      <c r="E10" s="7"/>
      <c r="F10" s="8">
        <f t="shared" si="0"/>
        <v>0</v>
      </c>
      <c r="G10" s="12"/>
      <c r="H10" s="6"/>
      <c r="I10" s="7"/>
      <c r="J10" s="6"/>
      <c r="K10" s="9"/>
    </row>
    <row r="11" spans="1:11" ht="15.75">
      <c r="A11" s="4"/>
      <c r="B11" s="5"/>
      <c r="C11" s="6"/>
      <c r="D11" s="6"/>
      <c r="E11" s="7"/>
      <c r="F11" s="8">
        <f t="shared" si="0"/>
        <v>0</v>
      </c>
      <c r="G11" s="12"/>
      <c r="H11" s="6"/>
      <c r="I11" s="7"/>
      <c r="J11" s="6"/>
      <c r="K11" s="9"/>
    </row>
    <row r="12" spans="1:11" ht="15.75">
      <c r="A12" s="4"/>
      <c r="B12" s="5"/>
      <c r="C12" s="6"/>
      <c r="D12" s="6"/>
      <c r="E12" s="7"/>
      <c r="F12" s="8">
        <f t="shared" si="0"/>
        <v>0</v>
      </c>
      <c r="G12" s="5"/>
      <c r="H12" s="6"/>
      <c r="I12" s="7"/>
      <c r="J12" s="6"/>
      <c r="K12" s="9"/>
    </row>
    <row r="13" spans="1:11" ht="15.75">
      <c r="A13" s="12"/>
      <c r="B13" s="5"/>
      <c r="C13" s="6"/>
      <c r="D13" s="6"/>
      <c r="E13" s="7"/>
      <c r="F13" s="8">
        <f t="shared" si="0"/>
        <v>0</v>
      </c>
      <c r="G13" s="5"/>
      <c r="H13" s="6"/>
      <c r="I13" s="7"/>
      <c r="J13" s="6"/>
      <c r="K13" s="9"/>
    </row>
    <row r="14" spans="1:11" ht="15" customHeight="1">
      <c r="A14" s="12"/>
      <c r="B14" s="5"/>
      <c r="C14" s="6"/>
      <c r="D14" s="6"/>
      <c r="E14" s="7"/>
      <c r="F14" s="8">
        <f t="shared" si="0"/>
        <v>0</v>
      </c>
      <c r="G14" s="5"/>
      <c r="H14" s="6"/>
      <c r="I14" s="7"/>
      <c r="J14" s="6"/>
      <c r="K14" s="9"/>
    </row>
    <row r="15" spans="1:11" ht="15.75">
      <c r="A15" s="4"/>
      <c r="B15" s="5"/>
      <c r="C15" s="6"/>
      <c r="D15" s="6"/>
      <c r="E15" s="7"/>
      <c r="F15" s="8">
        <f t="shared" si="0"/>
        <v>0</v>
      </c>
      <c r="G15" s="5"/>
      <c r="H15" s="6"/>
      <c r="I15" s="7"/>
      <c r="J15" s="6"/>
      <c r="K15" s="9"/>
    </row>
    <row r="16" spans="1:11" ht="15.75">
      <c r="A16" s="4"/>
      <c r="B16" s="5"/>
      <c r="C16" s="6"/>
      <c r="D16" s="6"/>
      <c r="E16" s="7"/>
      <c r="F16" s="8">
        <f t="shared" si="0"/>
        <v>0</v>
      </c>
      <c r="G16" s="5"/>
      <c r="H16" s="6"/>
      <c r="I16" s="7"/>
      <c r="J16" s="6"/>
      <c r="K16" s="9"/>
    </row>
    <row r="17" spans="1:11" ht="15.75">
      <c r="A17" s="4"/>
      <c r="B17" s="5"/>
      <c r="C17" s="6"/>
      <c r="D17" s="6"/>
      <c r="E17" s="7"/>
      <c r="F17" s="8">
        <f t="shared" si="0"/>
        <v>0</v>
      </c>
      <c r="G17" s="5"/>
      <c r="H17" s="6"/>
      <c r="I17" s="7"/>
      <c r="J17" s="6"/>
      <c r="K17" s="9"/>
    </row>
    <row r="18" spans="1:11" ht="15.75">
      <c r="A18" s="4"/>
      <c r="B18" s="5"/>
      <c r="C18" s="6"/>
      <c r="D18" s="6"/>
      <c r="E18" s="7"/>
      <c r="F18" s="8">
        <f t="shared" si="0"/>
        <v>0</v>
      </c>
      <c r="G18" s="5"/>
      <c r="H18" s="6"/>
      <c r="I18" s="7"/>
      <c r="J18" s="6"/>
      <c r="K18" s="9"/>
    </row>
    <row r="19" spans="1:11" ht="15.75">
      <c r="A19" s="4"/>
      <c r="B19" s="5"/>
      <c r="C19" s="6"/>
      <c r="D19" s="6"/>
      <c r="E19" s="7"/>
      <c r="F19" s="8">
        <f t="shared" si="0"/>
        <v>0</v>
      </c>
      <c r="G19" s="5"/>
      <c r="H19" s="6"/>
      <c r="I19" s="7"/>
      <c r="J19" s="6"/>
      <c r="K19" s="9"/>
    </row>
    <row r="20" spans="1:11" ht="15.75">
      <c r="A20" s="4"/>
      <c r="B20" s="5"/>
      <c r="C20" s="6"/>
      <c r="D20" s="6"/>
      <c r="E20" s="7"/>
      <c r="F20" s="8">
        <f t="shared" si="0"/>
        <v>0</v>
      </c>
      <c r="G20" s="5"/>
      <c r="H20" s="6"/>
      <c r="I20" s="7"/>
      <c r="J20" s="6"/>
      <c r="K20" s="9"/>
    </row>
    <row r="21" spans="1:11" ht="15.75">
      <c r="A21" s="4"/>
      <c r="B21" s="5"/>
      <c r="C21" s="6"/>
      <c r="D21" s="6"/>
      <c r="E21" s="7"/>
      <c r="F21" s="8">
        <f t="shared" si="0"/>
        <v>0</v>
      </c>
      <c r="G21" s="5"/>
      <c r="H21" s="6"/>
      <c r="I21" s="7"/>
      <c r="J21" s="6"/>
      <c r="K21" s="9"/>
    </row>
    <row r="22" spans="1:11" ht="15.75">
      <c r="A22" s="4"/>
      <c r="B22" s="5"/>
      <c r="C22" s="6"/>
      <c r="D22" s="6"/>
      <c r="E22" s="7"/>
      <c r="F22" s="8">
        <f t="shared" si="0"/>
        <v>0</v>
      </c>
      <c r="G22" s="5"/>
      <c r="H22" s="6"/>
      <c r="I22" s="7"/>
      <c r="J22" s="6"/>
      <c r="K22" s="9"/>
    </row>
    <row r="23" spans="1:11" ht="15.75">
      <c r="A23" s="12"/>
      <c r="B23" s="5"/>
      <c r="C23" s="6"/>
      <c r="D23" s="6"/>
      <c r="E23" s="7"/>
      <c r="F23" s="8">
        <f t="shared" si="0"/>
        <v>0</v>
      </c>
      <c r="G23" s="5"/>
      <c r="H23" s="6"/>
      <c r="I23" s="7"/>
      <c r="J23" s="6"/>
      <c r="K23" s="9"/>
    </row>
    <row r="24" spans="1:11" ht="15.75">
      <c r="A24" s="12"/>
      <c r="B24" s="5"/>
      <c r="C24" s="6"/>
      <c r="D24" s="6"/>
      <c r="E24" s="7"/>
      <c r="F24" s="8">
        <f t="shared" si="0"/>
        <v>0</v>
      </c>
      <c r="G24" s="5"/>
      <c r="H24" s="6"/>
      <c r="I24" s="7"/>
      <c r="J24" s="6"/>
      <c r="K24" s="9"/>
    </row>
    <row r="25" spans="1:11" ht="15.75">
      <c r="A25" s="4"/>
      <c r="B25" s="5"/>
      <c r="C25" s="6"/>
      <c r="D25" s="6"/>
      <c r="E25" s="7"/>
      <c r="F25" s="8">
        <f t="shared" si="0"/>
        <v>0</v>
      </c>
      <c r="G25" s="5"/>
      <c r="H25" s="6"/>
      <c r="I25" s="7"/>
      <c r="J25" s="6"/>
      <c r="K25" s="9"/>
    </row>
    <row r="26" spans="1:11" ht="15.75">
      <c r="A26" s="4"/>
      <c r="B26" s="5"/>
      <c r="C26" s="6"/>
      <c r="D26" s="6"/>
      <c r="E26" s="7"/>
      <c r="F26" s="8">
        <f t="shared" si="0"/>
        <v>0</v>
      </c>
      <c r="G26" s="5"/>
      <c r="H26" s="6"/>
      <c r="I26" s="7"/>
      <c r="J26" s="6"/>
      <c r="K26" s="9"/>
    </row>
    <row r="27" spans="1:11" ht="15.75">
      <c r="A27" s="4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9"/>
    </row>
    <row r="28" spans="1:11" ht="15.75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9"/>
    </row>
    <row r="29" spans="1:11" ht="15.75">
      <c r="A29" s="4"/>
      <c r="B29" s="5"/>
      <c r="C29" s="6"/>
      <c r="D29" s="6"/>
      <c r="E29" s="7"/>
      <c r="F29" s="8">
        <f t="shared" si="0"/>
        <v>0</v>
      </c>
      <c r="G29" s="5"/>
      <c r="H29" s="6"/>
      <c r="I29" s="7"/>
      <c r="J29" s="6"/>
      <c r="K29" s="9"/>
    </row>
    <row r="30" spans="1:11" ht="15.75">
      <c r="A30" s="4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9"/>
    </row>
    <row r="31" spans="1:11" ht="15.75">
      <c r="A31" s="4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9"/>
    </row>
    <row r="32" spans="1:11" ht="15.75">
      <c r="A32" s="4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9"/>
    </row>
    <row r="33" spans="1:11" ht="15.75">
      <c r="A33" s="12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9"/>
    </row>
    <row r="34" spans="1:11" ht="15.75">
      <c r="A34" s="12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9"/>
    </row>
    <row r="35" spans="1:11" ht="15.75">
      <c r="A35" s="4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9"/>
    </row>
    <row r="36" spans="1:11" ht="15.75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9"/>
    </row>
    <row r="37" spans="1:11" ht="15.75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9"/>
    </row>
    <row r="38" spans="1:11" ht="15.75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9"/>
    </row>
    <row r="39" spans="1:11" ht="15.75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9"/>
    </row>
    <row r="40" spans="1:11" ht="15.75">
      <c r="A40" s="4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9"/>
    </row>
    <row r="41" spans="1:11" ht="15.75">
      <c r="A41" s="4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9"/>
    </row>
    <row r="42" spans="1:11" ht="15.75">
      <c r="A42" s="4"/>
      <c r="B42" s="5"/>
      <c r="C42" s="6"/>
      <c r="D42" s="6"/>
      <c r="E42" s="7"/>
      <c r="F42" s="8">
        <f t="shared" si="0"/>
        <v>0</v>
      </c>
      <c r="G42" s="5"/>
      <c r="H42" s="6"/>
      <c r="I42" s="7"/>
      <c r="J42" s="6"/>
      <c r="K42" s="9"/>
    </row>
    <row r="43" spans="1:11" ht="15.75">
      <c r="A43" s="12"/>
      <c r="B43" s="5"/>
      <c r="C43" s="6"/>
      <c r="D43" s="6"/>
      <c r="E43" s="7"/>
      <c r="F43" s="8">
        <f t="shared" si="0"/>
        <v>0</v>
      </c>
      <c r="G43" s="5"/>
      <c r="H43" s="6"/>
      <c r="I43" s="7"/>
      <c r="J43" s="6"/>
      <c r="K43" s="9"/>
    </row>
    <row r="44" spans="1:11" ht="15.75">
      <c r="A44" s="12"/>
      <c r="B44" s="5"/>
      <c r="C44" s="6"/>
      <c r="D44" s="6"/>
      <c r="E44" s="7"/>
      <c r="F44" s="8">
        <f t="shared" si="0"/>
        <v>0</v>
      </c>
      <c r="G44" s="5"/>
      <c r="H44" s="6"/>
      <c r="I44" s="7"/>
      <c r="J44" s="6"/>
      <c r="K44" s="9"/>
    </row>
    <row r="45" spans="1:11" ht="15.75">
      <c r="A45" s="30"/>
      <c r="B45" s="13"/>
      <c r="C45" s="31"/>
      <c r="D45" s="31"/>
      <c r="E45" s="32"/>
      <c r="F45" s="8">
        <f t="shared" si="0"/>
        <v>0</v>
      </c>
      <c r="G45" s="13"/>
      <c r="H45" s="31"/>
      <c r="I45" s="32"/>
      <c r="J45" s="31"/>
      <c r="K45" s="9"/>
    </row>
    <row r="46" spans="1:11" ht="15.75">
      <c r="A46" s="30"/>
      <c r="B46" s="13"/>
      <c r="C46" s="31"/>
      <c r="D46" s="31"/>
      <c r="E46" s="32"/>
      <c r="F46" s="8">
        <f t="shared" si="0"/>
        <v>0</v>
      </c>
      <c r="G46" s="13"/>
      <c r="H46" s="31"/>
      <c r="I46" s="32"/>
      <c r="J46" s="31"/>
      <c r="K46" s="9"/>
    </row>
    <row r="47" spans="1:11" ht="15.75">
      <c r="A47" s="30"/>
      <c r="B47" s="13"/>
      <c r="C47" s="31"/>
      <c r="D47" s="31"/>
      <c r="E47" s="32"/>
      <c r="F47" s="8">
        <f t="shared" si="0"/>
        <v>0</v>
      </c>
      <c r="G47" s="13"/>
      <c r="H47" s="31"/>
      <c r="I47" s="32"/>
      <c r="J47" s="31"/>
      <c r="K47" s="9"/>
    </row>
    <row r="48" spans="1:11" ht="15.75">
      <c r="A48" s="13"/>
      <c r="B48" s="14" t="s">
        <v>30</v>
      </c>
      <c r="C48" s="15">
        <f>SUM(C5:C47)</f>
        <v>68.3</v>
      </c>
      <c r="D48" s="15">
        <f>SUM(D5:D47)</f>
        <v>0</v>
      </c>
      <c r="E48" s="16"/>
      <c r="F48" s="17">
        <f t="shared" si="0"/>
        <v>68.3</v>
      </c>
      <c r="G48" s="18"/>
      <c r="H48" s="15">
        <f>SUM(H5:H47)</f>
        <v>27.9</v>
      </c>
      <c r="I48" s="16"/>
      <c r="J48" s="15">
        <f>SUM(J5:J47)</f>
        <v>0</v>
      </c>
      <c r="K48" s="19">
        <f>C48-H48</f>
        <v>40.4</v>
      </c>
    </row>
    <row r="51" spans="2:8" ht="15.75">
      <c r="B51" s="20" t="s">
        <v>92</v>
      </c>
      <c r="F51" s="21"/>
      <c r="G51" s="188"/>
      <c r="H51" s="188"/>
    </row>
    <row r="52" spans="2:8" ht="15">
      <c r="B52" s="20"/>
      <c r="F52" s="189" t="s">
        <v>33</v>
      </c>
      <c r="G52" s="189"/>
      <c r="H52" s="189"/>
    </row>
    <row r="53" spans="2:8" ht="15.75">
      <c r="B53" s="20" t="s">
        <v>34</v>
      </c>
      <c r="F53" s="21"/>
      <c r="G53" s="188"/>
      <c r="H53" s="188"/>
    </row>
    <row r="54" spans="6:8" ht="12.75">
      <c r="F54" s="189" t="s">
        <v>33</v>
      </c>
      <c r="G54" s="189"/>
      <c r="H54" s="189"/>
    </row>
  </sheetData>
  <sheetProtection selectLockedCells="1" selectUnlockedCells="1"/>
  <mergeCells count="12">
    <mergeCell ref="G51:H51"/>
    <mergeCell ref="F52:H52"/>
    <mergeCell ref="G53:H53"/>
    <mergeCell ref="F54:H5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90" zoomScaleNormal="90" zoomScalePageLayoutView="0" workbookViewId="0" topLeftCell="A1">
      <selection activeCell="F3" sqref="F3:F4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83" t="s">
        <v>198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31.5" customHeight="1">
      <c r="A2" s="184" t="s">
        <v>94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58.2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63">
      <c r="A5" s="4">
        <v>1</v>
      </c>
      <c r="B5" s="7" t="s">
        <v>199</v>
      </c>
      <c r="C5" s="6"/>
      <c r="D5" s="6">
        <v>43.57</v>
      </c>
      <c r="E5" s="7" t="s">
        <v>200</v>
      </c>
      <c r="F5" s="8">
        <f aca="true" t="shared" si="0" ref="F5:F49">SUM(C5,D5)</f>
        <v>43.57</v>
      </c>
      <c r="G5" s="5">
        <v>2210</v>
      </c>
      <c r="H5" s="6"/>
      <c r="I5" s="7" t="s">
        <v>200</v>
      </c>
      <c r="J5" s="6">
        <v>43.57</v>
      </c>
      <c r="K5" s="9"/>
    </row>
    <row r="6" spans="1:11" ht="15.75">
      <c r="A6" s="4">
        <v>2</v>
      </c>
      <c r="B6" s="5" t="s">
        <v>201</v>
      </c>
      <c r="C6" s="6"/>
      <c r="D6" s="6">
        <v>8.21</v>
      </c>
      <c r="E6" s="7" t="s">
        <v>202</v>
      </c>
      <c r="F6" s="8">
        <f t="shared" si="0"/>
        <v>8.21</v>
      </c>
      <c r="G6" s="5">
        <v>2230</v>
      </c>
      <c r="H6" s="6"/>
      <c r="I6" s="7" t="s">
        <v>202</v>
      </c>
      <c r="J6" s="6">
        <v>8.21</v>
      </c>
      <c r="K6" s="9"/>
    </row>
    <row r="7" spans="1:11" ht="15.75">
      <c r="A7" s="4"/>
      <c r="B7" s="5"/>
      <c r="C7" s="6"/>
      <c r="D7" s="6">
        <v>13.23</v>
      </c>
      <c r="E7" s="7" t="s">
        <v>203</v>
      </c>
      <c r="F7" s="8">
        <f t="shared" si="0"/>
        <v>13.23</v>
      </c>
      <c r="G7" s="5">
        <v>2220</v>
      </c>
      <c r="H7" s="6"/>
      <c r="I7" s="7" t="s">
        <v>203</v>
      </c>
      <c r="J7" s="6">
        <v>13.23</v>
      </c>
      <c r="K7" s="9"/>
    </row>
    <row r="8" spans="1:11" ht="15.75">
      <c r="A8" s="4">
        <v>3</v>
      </c>
      <c r="B8" s="5" t="s">
        <v>204</v>
      </c>
      <c r="C8" s="6"/>
      <c r="D8" s="6">
        <v>44.43</v>
      </c>
      <c r="E8" s="7" t="s">
        <v>205</v>
      </c>
      <c r="F8" s="8">
        <f t="shared" si="0"/>
        <v>44.43</v>
      </c>
      <c r="G8" s="5">
        <v>3110</v>
      </c>
      <c r="H8" s="6"/>
      <c r="I8" s="7" t="s">
        <v>205</v>
      </c>
      <c r="J8" s="6">
        <v>44.43</v>
      </c>
      <c r="K8" s="9"/>
    </row>
    <row r="9" spans="1:11" ht="15.75">
      <c r="A9" s="4"/>
      <c r="B9" s="5"/>
      <c r="C9" s="6"/>
      <c r="D9" s="6">
        <v>65.9</v>
      </c>
      <c r="E9" s="7"/>
      <c r="F9" s="8">
        <f t="shared" si="0"/>
        <v>65.9</v>
      </c>
      <c r="G9" s="5">
        <v>2210</v>
      </c>
      <c r="H9" s="6"/>
      <c r="I9" s="7"/>
      <c r="J9" s="6">
        <v>65.9</v>
      </c>
      <c r="K9" s="9"/>
    </row>
    <row r="10" spans="1:11" ht="15.75">
      <c r="A10" s="4">
        <v>4</v>
      </c>
      <c r="B10" s="5" t="s">
        <v>204</v>
      </c>
      <c r="C10" s="6"/>
      <c r="D10" s="6">
        <v>573.46</v>
      </c>
      <c r="E10" s="7" t="s">
        <v>205</v>
      </c>
      <c r="F10" s="8">
        <f t="shared" si="0"/>
        <v>573.46</v>
      </c>
      <c r="G10" s="57">
        <v>3110</v>
      </c>
      <c r="H10" s="6"/>
      <c r="I10" s="7" t="s">
        <v>205</v>
      </c>
      <c r="J10" s="6">
        <v>573.46</v>
      </c>
      <c r="K10" s="9"/>
    </row>
    <row r="11" spans="1:11" ht="63">
      <c r="A11" s="4">
        <v>5</v>
      </c>
      <c r="B11" s="7" t="s">
        <v>199</v>
      </c>
      <c r="C11" s="6"/>
      <c r="D11" s="6">
        <v>3.37</v>
      </c>
      <c r="E11" s="7" t="s">
        <v>206</v>
      </c>
      <c r="F11" s="8">
        <f t="shared" si="0"/>
        <v>3.37</v>
      </c>
      <c r="G11" s="57">
        <v>2210</v>
      </c>
      <c r="H11" s="6"/>
      <c r="I11" s="7" t="s">
        <v>206</v>
      </c>
      <c r="J11" s="6">
        <v>3.37</v>
      </c>
      <c r="K11" s="9"/>
    </row>
    <row r="12" spans="1:11" ht="63">
      <c r="A12" s="4">
        <v>6</v>
      </c>
      <c r="B12" s="7" t="s">
        <v>199</v>
      </c>
      <c r="C12" s="6"/>
      <c r="D12" s="6">
        <v>3.96</v>
      </c>
      <c r="E12" s="7" t="s">
        <v>206</v>
      </c>
      <c r="F12" s="8">
        <f t="shared" si="0"/>
        <v>3.96</v>
      </c>
      <c r="G12" s="5">
        <v>2210</v>
      </c>
      <c r="H12" s="6"/>
      <c r="I12" s="7" t="s">
        <v>206</v>
      </c>
      <c r="J12" s="6">
        <v>3.96</v>
      </c>
      <c r="K12" s="9"/>
    </row>
    <row r="13" spans="1:11" ht="31.5">
      <c r="A13" s="12">
        <v>7</v>
      </c>
      <c r="B13" s="7" t="s">
        <v>207</v>
      </c>
      <c r="C13" s="6"/>
      <c r="D13" s="6">
        <v>31.79</v>
      </c>
      <c r="E13" s="7" t="s">
        <v>208</v>
      </c>
      <c r="F13" s="8">
        <f t="shared" si="0"/>
        <v>31.79</v>
      </c>
      <c r="G13" s="5">
        <v>2210</v>
      </c>
      <c r="H13" s="6"/>
      <c r="I13" s="7" t="s">
        <v>208</v>
      </c>
      <c r="J13" s="6">
        <v>31.79</v>
      </c>
      <c r="K13" s="9"/>
    </row>
    <row r="14" spans="1:11" ht="45.75" customHeight="1">
      <c r="A14" s="12"/>
      <c r="B14" s="5"/>
      <c r="C14" s="6"/>
      <c r="D14" s="6">
        <v>10.15</v>
      </c>
      <c r="E14" s="7" t="s">
        <v>179</v>
      </c>
      <c r="F14" s="8">
        <f t="shared" si="0"/>
        <v>10.15</v>
      </c>
      <c r="G14" s="5">
        <v>2220</v>
      </c>
      <c r="H14" s="6"/>
      <c r="I14" s="7" t="s">
        <v>179</v>
      </c>
      <c r="J14" s="6">
        <v>10.15</v>
      </c>
      <c r="K14" s="9"/>
    </row>
    <row r="15" spans="1:11" ht="47.25">
      <c r="A15" s="4">
        <v>8</v>
      </c>
      <c r="B15" s="7" t="s">
        <v>207</v>
      </c>
      <c r="C15" s="6"/>
      <c r="D15" s="6">
        <v>4.53</v>
      </c>
      <c r="E15" s="7" t="s">
        <v>179</v>
      </c>
      <c r="F15" s="8">
        <f t="shared" si="0"/>
        <v>4.53</v>
      </c>
      <c r="G15" s="5">
        <v>2220</v>
      </c>
      <c r="H15" s="6"/>
      <c r="I15" s="7" t="s">
        <v>179</v>
      </c>
      <c r="J15" s="6">
        <v>4.53</v>
      </c>
      <c r="K15" s="9"/>
    </row>
    <row r="16" spans="1:11" ht="47.25">
      <c r="A16" s="4">
        <v>9</v>
      </c>
      <c r="B16" s="7" t="s">
        <v>209</v>
      </c>
      <c r="C16" s="6"/>
      <c r="D16" s="6">
        <v>26.97</v>
      </c>
      <c r="E16" s="7" t="s">
        <v>210</v>
      </c>
      <c r="F16" s="8">
        <f t="shared" si="0"/>
        <v>26.97</v>
      </c>
      <c r="G16" s="5">
        <v>2220</v>
      </c>
      <c r="H16" s="6"/>
      <c r="I16" s="7" t="s">
        <v>210</v>
      </c>
      <c r="J16" s="6">
        <v>26.97</v>
      </c>
      <c r="K16" s="9"/>
    </row>
    <row r="17" spans="1:11" ht="31.5">
      <c r="A17" s="4">
        <v>10</v>
      </c>
      <c r="B17" s="7" t="s">
        <v>211</v>
      </c>
      <c r="C17" s="6"/>
      <c r="D17" s="6">
        <v>76</v>
      </c>
      <c r="E17" s="7" t="s">
        <v>212</v>
      </c>
      <c r="F17" s="8">
        <f t="shared" si="0"/>
        <v>76</v>
      </c>
      <c r="G17" s="5">
        <v>3110</v>
      </c>
      <c r="H17" s="6"/>
      <c r="I17" s="7" t="s">
        <v>212</v>
      </c>
      <c r="J17" s="6">
        <v>76</v>
      </c>
      <c r="K17" s="9"/>
    </row>
    <row r="18" spans="1:11" ht="15.75">
      <c r="A18" s="4">
        <v>11</v>
      </c>
      <c r="B18" s="5" t="s">
        <v>213</v>
      </c>
      <c r="C18" s="6"/>
      <c r="D18" s="6">
        <v>0.7</v>
      </c>
      <c r="E18" s="7" t="s">
        <v>214</v>
      </c>
      <c r="F18" s="8">
        <f t="shared" si="0"/>
        <v>0.7</v>
      </c>
      <c r="G18" s="5">
        <v>2220</v>
      </c>
      <c r="H18" s="6"/>
      <c r="I18" s="7" t="s">
        <v>214</v>
      </c>
      <c r="J18" s="6">
        <v>0.7</v>
      </c>
      <c r="K18" s="9"/>
    </row>
    <row r="19" spans="1:11" ht="31.5">
      <c r="A19" s="4">
        <v>12</v>
      </c>
      <c r="B19" s="7" t="s">
        <v>215</v>
      </c>
      <c r="C19" s="6"/>
      <c r="D19" s="6">
        <v>23.84</v>
      </c>
      <c r="E19" s="7" t="s">
        <v>216</v>
      </c>
      <c r="F19" s="8">
        <f t="shared" si="0"/>
        <v>23.84</v>
      </c>
      <c r="G19" s="5">
        <v>2220</v>
      </c>
      <c r="H19" s="6"/>
      <c r="I19" s="7" t="s">
        <v>216</v>
      </c>
      <c r="J19" s="6">
        <v>23.84</v>
      </c>
      <c r="K19" s="9"/>
    </row>
    <row r="20" spans="1:11" ht="47.25">
      <c r="A20" s="4">
        <v>13</v>
      </c>
      <c r="B20" s="7" t="s">
        <v>209</v>
      </c>
      <c r="C20" s="6"/>
      <c r="D20" s="6">
        <v>1.86</v>
      </c>
      <c r="E20" s="7" t="s">
        <v>57</v>
      </c>
      <c r="F20" s="8">
        <f t="shared" si="0"/>
        <v>1.86</v>
      </c>
      <c r="G20" s="5">
        <v>2220</v>
      </c>
      <c r="H20" s="6"/>
      <c r="I20" s="7" t="s">
        <v>57</v>
      </c>
      <c r="J20" s="6">
        <v>1.86</v>
      </c>
      <c r="K20" s="9"/>
    </row>
    <row r="21" spans="1:11" ht="47.25">
      <c r="A21" s="4"/>
      <c r="B21" s="5"/>
      <c r="C21" s="6"/>
      <c r="D21" s="6">
        <v>21.41</v>
      </c>
      <c r="E21" s="7" t="s">
        <v>179</v>
      </c>
      <c r="F21" s="8">
        <f t="shared" si="0"/>
        <v>21.41</v>
      </c>
      <c r="G21" s="5">
        <v>2220</v>
      </c>
      <c r="H21" s="6"/>
      <c r="I21" s="7" t="s">
        <v>179</v>
      </c>
      <c r="J21" s="6">
        <v>21.41</v>
      </c>
      <c r="K21" s="9"/>
    </row>
    <row r="22" spans="1:11" ht="31.5">
      <c r="A22" s="4">
        <v>14</v>
      </c>
      <c r="B22" s="5" t="s">
        <v>217</v>
      </c>
      <c r="C22" s="6"/>
      <c r="D22" s="6">
        <v>32</v>
      </c>
      <c r="E22" s="7" t="s">
        <v>218</v>
      </c>
      <c r="F22" s="8">
        <f t="shared" si="0"/>
        <v>32</v>
      </c>
      <c r="G22" s="5">
        <v>2210</v>
      </c>
      <c r="H22" s="6"/>
      <c r="I22" s="7" t="s">
        <v>218</v>
      </c>
      <c r="J22" s="6">
        <v>32</v>
      </c>
      <c r="K22" s="9"/>
    </row>
    <row r="23" spans="1:11" ht="15.75">
      <c r="A23" s="4">
        <v>15</v>
      </c>
      <c r="B23" s="5" t="s">
        <v>219</v>
      </c>
      <c r="C23" s="6"/>
      <c r="D23" s="6">
        <v>8</v>
      </c>
      <c r="E23" s="7" t="s">
        <v>220</v>
      </c>
      <c r="F23" s="8">
        <f t="shared" si="0"/>
        <v>8</v>
      </c>
      <c r="G23" s="5">
        <v>2210</v>
      </c>
      <c r="H23" s="6"/>
      <c r="I23" s="7" t="s">
        <v>220</v>
      </c>
      <c r="J23" s="6">
        <v>8</v>
      </c>
      <c r="K23" s="9"/>
    </row>
    <row r="24" spans="1:11" ht="15.75">
      <c r="A24" s="12">
        <v>16</v>
      </c>
      <c r="B24" s="5" t="s">
        <v>221</v>
      </c>
      <c r="C24" s="6"/>
      <c r="D24" s="6">
        <v>5.8</v>
      </c>
      <c r="E24" s="7" t="s">
        <v>222</v>
      </c>
      <c r="F24" s="8">
        <f t="shared" si="0"/>
        <v>5.8</v>
      </c>
      <c r="G24" s="5">
        <v>2210</v>
      </c>
      <c r="H24" s="6"/>
      <c r="I24" s="7" t="s">
        <v>222</v>
      </c>
      <c r="J24" s="6">
        <v>5.8</v>
      </c>
      <c r="K24" s="9"/>
    </row>
    <row r="25" spans="1:11" ht="15.75">
      <c r="A25" s="12">
        <v>17</v>
      </c>
      <c r="B25" s="5" t="s">
        <v>223</v>
      </c>
      <c r="C25" s="6"/>
      <c r="D25" s="6">
        <v>5.02</v>
      </c>
      <c r="E25" s="7" t="s">
        <v>224</v>
      </c>
      <c r="F25" s="8">
        <f t="shared" si="0"/>
        <v>5.02</v>
      </c>
      <c r="G25" s="5">
        <v>2210</v>
      </c>
      <c r="H25" s="6"/>
      <c r="I25" s="7" t="s">
        <v>224</v>
      </c>
      <c r="J25" s="6">
        <v>5.02</v>
      </c>
      <c r="K25" s="9"/>
    </row>
    <row r="26" spans="1:11" ht="47.25">
      <c r="A26" s="4">
        <v>18</v>
      </c>
      <c r="B26" s="7" t="s">
        <v>225</v>
      </c>
      <c r="C26" s="6"/>
      <c r="D26" s="6">
        <v>250</v>
      </c>
      <c r="E26" s="7" t="s">
        <v>226</v>
      </c>
      <c r="F26" s="8">
        <f t="shared" si="0"/>
        <v>250</v>
      </c>
      <c r="G26" s="5">
        <v>3110</v>
      </c>
      <c r="H26" s="6"/>
      <c r="I26" s="7" t="s">
        <v>226</v>
      </c>
      <c r="J26" s="6">
        <v>250</v>
      </c>
      <c r="K26" s="9"/>
    </row>
    <row r="27" spans="1:11" ht="15.75">
      <c r="A27" s="4"/>
      <c r="B27" s="5"/>
      <c r="C27" s="6"/>
      <c r="D27" s="6">
        <v>63</v>
      </c>
      <c r="E27" s="7" t="s">
        <v>227</v>
      </c>
      <c r="F27" s="8">
        <f t="shared" si="0"/>
        <v>63</v>
      </c>
      <c r="G27" s="5">
        <v>2210</v>
      </c>
      <c r="H27" s="6"/>
      <c r="I27" s="7" t="s">
        <v>227</v>
      </c>
      <c r="J27" s="6">
        <v>63</v>
      </c>
      <c r="K27" s="9"/>
    </row>
    <row r="28" spans="1:11" ht="15.75">
      <c r="A28" s="4">
        <v>19</v>
      </c>
      <c r="B28" s="5" t="s">
        <v>175</v>
      </c>
      <c r="C28" s="6">
        <v>1.1</v>
      </c>
      <c r="D28" s="6"/>
      <c r="E28" s="7"/>
      <c r="F28" s="8">
        <f t="shared" si="0"/>
        <v>1.1</v>
      </c>
      <c r="G28" s="5">
        <v>2210</v>
      </c>
      <c r="H28" s="6">
        <v>13.5</v>
      </c>
      <c r="I28" s="7" t="s">
        <v>220</v>
      </c>
      <c r="J28" s="6"/>
      <c r="K28" s="9"/>
    </row>
    <row r="29" spans="1:11" ht="15.75">
      <c r="A29" s="4"/>
      <c r="B29" s="5"/>
      <c r="C29" s="6"/>
      <c r="D29" s="6"/>
      <c r="E29" s="7"/>
      <c r="F29" s="8">
        <f t="shared" si="0"/>
        <v>0</v>
      </c>
      <c r="G29" s="5">
        <v>2220</v>
      </c>
      <c r="H29" s="6">
        <v>9</v>
      </c>
      <c r="I29" s="7" t="s">
        <v>15</v>
      </c>
      <c r="J29" s="6"/>
      <c r="K29" s="9"/>
    </row>
    <row r="30" spans="1:11" ht="15.75">
      <c r="A30" s="4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9"/>
    </row>
    <row r="31" spans="1:11" ht="15.75">
      <c r="A31" s="4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9"/>
    </row>
    <row r="32" spans="1:11" ht="15.75">
      <c r="A32" s="4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9"/>
    </row>
    <row r="33" spans="1:11" ht="15.75">
      <c r="A33" s="4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9"/>
    </row>
    <row r="34" spans="1:11" ht="15.75">
      <c r="A34" s="12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9"/>
    </row>
    <row r="35" spans="1:11" ht="15.75">
      <c r="A35" s="12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9"/>
    </row>
    <row r="36" spans="1:11" ht="15.75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9"/>
    </row>
    <row r="37" spans="1:11" ht="15.75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9"/>
    </row>
    <row r="38" spans="1:11" ht="15.75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9"/>
    </row>
    <row r="39" spans="1:11" ht="15.75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9"/>
    </row>
    <row r="40" spans="1:11" ht="15.75">
      <c r="A40" s="4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9"/>
    </row>
    <row r="41" spans="1:11" ht="15.75">
      <c r="A41" s="4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9"/>
    </row>
    <row r="42" spans="1:11" ht="15.75">
      <c r="A42" s="4"/>
      <c r="B42" s="5"/>
      <c r="C42" s="6"/>
      <c r="D42" s="6"/>
      <c r="E42" s="7"/>
      <c r="F42" s="8">
        <f t="shared" si="0"/>
        <v>0</v>
      </c>
      <c r="G42" s="5"/>
      <c r="H42" s="6"/>
      <c r="I42" s="7"/>
      <c r="J42" s="6"/>
      <c r="K42" s="9"/>
    </row>
    <row r="43" spans="1:11" ht="15.75">
      <c r="A43" s="4"/>
      <c r="B43" s="5"/>
      <c r="C43" s="6"/>
      <c r="D43" s="6"/>
      <c r="E43" s="7"/>
      <c r="F43" s="8">
        <f t="shared" si="0"/>
        <v>0</v>
      </c>
      <c r="G43" s="5"/>
      <c r="H43" s="6"/>
      <c r="I43" s="7"/>
      <c r="J43" s="6"/>
      <c r="K43" s="9"/>
    </row>
    <row r="44" spans="1:11" ht="15.75">
      <c r="A44" s="12"/>
      <c r="B44" s="5"/>
      <c r="C44" s="6"/>
      <c r="D44" s="6"/>
      <c r="E44" s="7"/>
      <c r="F44" s="8">
        <f t="shared" si="0"/>
        <v>0</v>
      </c>
      <c r="G44" s="5"/>
      <c r="H44" s="6"/>
      <c r="I44" s="7"/>
      <c r="J44" s="6"/>
      <c r="K44" s="9"/>
    </row>
    <row r="45" spans="1:11" ht="15.75">
      <c r="A45" s="12"/>
      <c r="B45" s="5"/>
      <c r="C45" s="6"/>
      <c r="D45" s="6"/>
      <c r="E45" s="7"/>
      <c r="F45" s="8">
        <f t="shared" si="0"/>
        <v>0</v>
      </c>
      <c r="G45" s="5"/>
      <c r="H45" s="6"/>
      <c r="I45" s="7"/>
      <c r="J45" s="6"/>
      <c r="K45" s="9"/>
    </row>
    <row r="46" spans="1:11" ht="15.75">
      <c r="A46" s="30"/>
      <c r="B46" s="13"/>
      <c r="C46" s="31"/>
      <c r="D46" s="31"/>
      <c r="E46" s="32"/>
      <c r="F46" s="8">
        <f t="shared" si="0"/>
        <v>0</v>
      </c>
      <c r="G46" s="13"/>
      <c r="H46" s="31"/>
      <c r="I46" s="32"/>
      <c r="J46" s="31"/>
      <c r="K46" s="9"/>
    </row>
    <row r="47" spans="1:11" ht="15.75">
      <c r="A47" s="30"/>
      <c r="B47" s="13"/>
      <c r="C47" s="31"/>
      <c r="D47" s="31"/>
      <c r="E47" s="32"/>
      <c r="F47" s="8">
        <f t="shared" si="0"/>
        <v>0</v>
      </c>
      <c r="G47" s="13"/>
      <c r="H47" s="31"/>
      <c r="I47" s="32"/>
      <c r="J47" s="31"/>
      <c r="K47" s="9"/>
    </row>
    <row r="48" spans="1:11" ht="15.75">
      <c r="A48" s="30"/>
      <c r="B48" s="13"/>
      <c r="C48" s="31"/>
      <c r="D48" s="31"/>
      <c r="E48" s="32"/>
      <c r="F48" s="8">
        <f t="shared" si="0"/>
        <v>0</v>
      </c>
      <c r="G48" s="13"/>
      <c r="H48" s="31"/>
      <c r="I48" s="32"/>
      <c r="J48" s="31"/>
      <c r="K48" s="9"/>
    </row>
    <row r="49" spans="1:11" ht="15.75">
      <c r="A49" s="13"/>
      <c r="B49" s="14" t="s">
        <v>30</v>
      </c>
      <c r="C49" s="15">
        <f>SUM(C5:C48)</f>
        <v>1.1</v>
      </c>
      <c r="D49" s="15">
        <f>SUM(D5:D48)</f>
        <v>1317.2</v>
      </c>
      <c r="E49" s="16"/>
      <c r="F49" s="17">
        <f t="shared" si="0"/>
        <v>1318.3</v>
      </c>
      <c r="G49" s="18"/>
      <c r="H49" s="15">
        <f>SUM(H5:H48)</f>
        <v>22.5</v>
      </c>
      <c r="I49" s="16"/>
      <c r="J49" s="15">
        <f>SUM(J5:J48)</f>
        <v>1317.2</v>
      </c>
      <c r="K49" s="19">
        <f>C49-H49</f>
        <v>-21.4</v>
      </c>
    </row>
    <row r="52" spans="2:8" ht="15.75">
      <c r="B52" s="20" t="s">
        <v>92</v>
      </c>
      <c r="F52" s="21"/>
      <c r="G52" s="188"/>
      <c r="H52" s="188"/>
    </row>
    <row r="53" spans="2:8" ht="15">
      <c r="B53" s="20"/>
      <c r="F53" s="189" t="s">
        <v>33</v>
      </c>
      <c r="G53" s="189"/>
      <c r="H53" s="189"/>
    </row>
    <row r="54" spans="2:8" ht="15.75">
      <c r="B54" s="20" t="s">
        <v>34</v>
      </c>
      <c r="F54" s="21"/>
      <c r="G54" s="188"/>
      <c r="H54" s="188"/>
    </row>
    <row r="55" spans="6:8" ht="12.75">
      <c r="F55" s="189" t="s">
        <v>33</v>
      </c>
      <c r="G55" s="189"/>
      <c r="H55" s="189"/>
    </row>
  </sheetData>
  <sheetProtection selectLockedCells="1" selectUnlockedCells="1"/>
  <mergeCells count="12">
    <mergeCell ref="G52:H52"/>
    <mergeCell ref="F53:H53"/>
    <mergeCell ref="G54:H54"/>
    <mergeCell ref="F55:H55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Степанюк Віталій</cp:lastModifiedBy>
  <dcterms:modified xsi:type="dcterms:W3CDTF">2023-10-24T11:46:04Z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