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12_бланк" sheetId="1" r:id="rId1"/>
    <sheet name="211_бланк" sheetId="2" r:id="rId2"/>
    <sheet name="212_бланк2" sheetId="3" r:id="rId3"/>
    <sheet name="221_3_кв_2023" sheetId="4" r:id="rId4"/>
    <sheet name="222_бланк" sheetId="5" r:id="rId5"/>
    <sheet name="222_3_кв_2023" sheetId="6" r:id="rId6"/>
    <sheet name="223_бланк" sheetId="7" r:id="rId7"/>
    <sheet name="224_Лист1" sheetId="8" r:id="rId8"/>
    <sheet name="231_бланк" sheetId="9" r:id="rId9"/>
    <sheet name="232_бланк" sheetId="10" r:id="rId10"/>
    <sheet name="233_ЦПМСД_3" sheetId="11" r:id="rId11"/>
    <sheet name="234_3_кв_2023" sheetId="12" r:id="rId12"/>
    <sheet name="241_Лист1" sheetId="13" r:id="rId13"/>
    <sheet name="242_бланк" sheetId="14" r:id="rId14"/>
    <sheet name="243_бланк" sheetId="15" r:id="rId15"/>
    <sheet name="244_3_кв_2023" sheetId="16" r:id="rId16"/>
    <sheet name="245_бланк" sheetId="17" r:id="rId17"/>
    <sheet name="251_бланк" sheetId="18" r:id="rId18"/>
    <sheet name="252_бланк" sheetId="19" r:id="rId19"/>
    <sheet name="261_бланк" sheetId="20" r:id="rId20"/>
    <sheet name="271_3_кв_2023" sheetId="21" r:id="rId21"/>
    <sheet name="272_бланк" sheetId="22" r:id="rId22"/>
    <sheet name="281_ЦПМСД_1_Свят." sheetId="23" r:id="rId23"/>
    <sheet name="283_бланк" sheetId="24" r:id="rId24"/>
    <sheet name="291_бланк" sheetId="25" r:id="rId25"/>
    <sheet name="292_бланк" sheetId="26" r:id="rId26"/>
    <sheet name="301_бланк" sheetId="27" r:id="rId27"/>
    <sheet name="302_3_кв_2023" sheetId="28" r:id="rId28"/>
    <sheet name="303_бланк" sheetId="29" r:id="rId29"/>
  </sheets>
  <definedNames/>
  <calcPr fullCalcOnLoad="1"/>
</workbook>
</file>

<file path=xl/sharedStrings.xml><?xml version="1.0" encoding="utf-8"?>
<sst xmlns="http://schemas.openxmlformats.org/spreadsheetml/2006/main" count="933" uniqueCount="313">
  <si>
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 1" Голосіївського району за ІІІ квартал 2023</t>
  </si>
  <si>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</si>
  <si>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</si>
  <si>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</si>
  <si>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</si>
  <si>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</si>
  <si>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</si>
  <si>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rPr>
        <sz val="10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</si>
  <si>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rPr>
        <sz val="10"/>
        <color indexed="8"/>
        <rFont val="Times New Roman"/>
        <family val="1"/>
      </rP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</si>
  <si>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rPr>
        <sz val="10"/>
        <color indexed="8"/>
        <rFont val="Times New Roman"/>
        <family val="1"/>
      </rP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</si>
  <si>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</si>
  <si>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</si>
  <si>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rPr>
        <sz val="10"/>
        <color indexed="8"/>
        <rFont val="Times New Roman"/>
        <family val="1"/>
      </rP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</si>
  <si>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</si>
  <si>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ВСЬОГО по закладу</t>
  </si>
  <si>
    <t>Керівник установи</t>
  </si>
  <si>
    <t>Осіпцов А.Ф.</t>
  </si>
  <si>
    <t>(підпис)           (ініціали і прізвище) </t>
  </si>
  <si>
    <t>Головний бухгалтер</t>
  </si>
  <si>
    <t>Горбащенко І.А.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</si>
  <si>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Голосіївського району за 9 місяців  2021 року </t>
  </si>
  <si>
    <t>КП "КЖСЕ"</t>
  </si>
  <si>
    <t xml:space="preserve">       </t>
  </si>
  <si>
    <t>ТОВ "Лайфселл"</t>
  </si>
  <si>
    <t>ПрАТ "Київстар"</t>
  </si>
  <si>
    <t>Фізична особа</t>
  </si>
  <si>
    <t xml:space="preserve">Орендар Кінаш </t>
  </si>
  <si>
    <t>вакціна</t>
  </si>
  <si>
    <t>Централізовани</t>
  </si>
  <si>
    <t>поставки МОЗ</t>
  </si>
  <si>
    <t>Медична статистика</t>
  </si>
  <si>
    <t>Директор</t>
  </si>
  <si>
    <t>Лось Г.М</t>
  </si>
  <si>
    <t>Софіенко О.І.</t>
  </si>
  <si>
    <t>т.258-60-79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</si>
  <si>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Голосіївського району ІП квартал  2023 рік </t>
  </si>
  <si>
    <t>№ з/п</t>
  </si>
  <si>
    <t>медикаменти</t>
  </si>
  <si>
    <t>Н.М. Терещенко</t>
  </si>
  <si>
    <t>Т.М. Федорчук</t>
  </si>
  <si>
    <r>
      <rPr>
        <sz val="8"/>
        <color indexed="8"/>
        <rFont val="Times New Roman"/>
        <family val="1"/>
      </rPr>
      <t xml:space="preserve">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</si>
  <si>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rPr>
        <b/>
        <sz val="14"/>
        <color indexed="8"/>
        <rFont val="Times New Roman"/>
        <family val="1"/>
      </rP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"Центр первинної медико-санітарної допомоги № 1 Дарницького району м.Києва</t>
    </r>
    <r>
      <rPr>
        <b/>
        <sz val="14"/>
        <color indexed="8"/>
        <rFont val="Times New Roman"/>
        <family val="1"/>
      </rPr>
      <t xml:space="preserve">" за </t>
    </r>
    <r>
      <rPr>
        <b/>
        <u val="single"/>
        <sz val="14"/>
        <color indexed="8"/>
        <rFont val="Times New Roman"/>
        <family val="1"/>
      </rPr>
      <t xml:space="preserve">ІІІ квартал 2023 року </t>
    </r>
  </si>
  <si>
    <t>Всього отримано благодійних пожертв, тис. грн.</t>
  </si>
  <si>
    <r>
      <rPr>
        <sz val="10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грн.</t>
    </r>
  </si>
  <si>
    <r>
      <rPr>
        <sz val="10"/>
        <color indexed="8"/>
        <rFont val="Times New Roman"/>
        <family val="1"/>
      </rPr>
      <t>В грошовій формі,</t>
    </r>
    <r>
      <rPr>
        <b/>
        <sz val="10"/>
        <color indexed="8"/>
        <rFont val="Times New Roman"/>
        <family val="1"/>
      </rPr>
      <t xml:space="preserve"> тис. грн.</t>
    </r>
  </si>
  <si>
    <r>
      <rPr>
        <sz val="10"/>
        <color indexed="8"/>
        <rFont val="Times New Roman"/>
        <family val="1"/>
      </rP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тис.грн.</t>
    </r>
  </si>
  <si>
    <r>
      <rPr>
        <sz val="10"/>
        <color indexed="8"/>
        <rFont val="Times New Roman"/>
        <family val="1"/>
      </rPr>
      <t xml:space="preserve">Сума,        </t>
    </r>
    <r>
      <rPr>
        <b/>
        <sz val="10"/>
        <color indexed="8"/>
        <rFont val="Times New Roman"/>
        <family val="1"/>
      </rPr>
      <t xml:space="preserve">  тис.грн.</t>
    </r>
  </si>
  <si>
    <t>ГО "Неурядова організація "ІН ТАЧ ЮКРЕЙН ФУНДЕЙШН"</t>
  </si>
  <si>
    <t>медичне та комп"ютерне обладнання</t>
  </si>
  <si>
    <t>вироби медичного призначення</t>
  </si>
  <si>
    <t>Фізичні особи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</si>
  <si>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 КНП "ЦПМСД №2" Дарницького району м.Києва за ІІІ квартал 2023 року </t>
  </si>
  <si>
    <t xml:space="preserve">                                                                                                                                      </t>
  </si>
  <si>
    <t>ДРО Товариства Червоного Хреста України в м.Києві</t>
  </si>
  <si>
    <t>Гумбод (чай лік.)</t>
  </si>
  <si>
    <t>Сироп від кашлю</t>
  </si>
  <si>
    <t>'ФОП Бондарева Л.В.</t>
  </si>
  <si>
    <t>Навушники білі JBL  T500</t>
  </si>
  <si>
    <t>Грицишин Л.І.</t>
  </si>
  <si>
    <t>Дерій А.Ю.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</si>
  <si>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комунальному некомерційному підприємству "Консультативно- діагностичний центр №2 Дарницького району м. Києва" за ІІІ квартал 2023 року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</si>
  <si>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</si>
  <si>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</t>
  </si>
  <si>
    <t>сантехніка</t>
  </si>
  <si>
    <t>елктрообладнання</t>
  </si>
  <si>
    <t xml:space="preserve">касове обслуговування </t>
  </si>
  <si>
    <t>вивіз побутових відходів</t>
  </si>
  <si>
    <t>охорона каси</t>
  </si>
  <si>
    <t>обслуговування ліфтів</t>
  </si>
  <si>
    <t>Л. В. Ярмоленко</t>
  </si>
  <si>
    <t>В. о. головного бухгалтера</t>
  </si>
  <si>
    <t>В. О. Тугай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</si>
  <si>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№3 Дарницького району м.Києва" за ІІI квартал 2023 року </t>
  </si>
  <si>
    <t>ФОП"Шевченко Л.Б."</t>
  </si>
  <si>
    <t xml:space="preserve"> </t>
  </si>
  <si>
    <t>І.В.Лук'янчук</t>
  </si>
  <si>
    <t>(підпис)         </t>
  </si>
  <si>
    <t xml:space="preserve">  (ініціали і прізвище) </t>
  </si>
  <si>
    <t>Г.М.Булатова</t>
  </si>
  <si>
    <t>ІНФОРМАЦІЯ</t>
  </si>
  <si>
    <t>про надходження і використання благодійних пожертв від фізичних та юридичних осіб</t>
  </si>
  <si>
    <t xml:space="preserve">КНП "Центр первинної медико-санітарної допомоги Дарницького району м. Києва за ІІІ квартал 2023 року
</t>
  </si>
  <si>
    <t>№пп</t>
  </si>
  <si>
    <t>Залишок невикористаних грошових коштів, товарів та послуг на кінець звітного періоду,          тис. грн</t>
  </si>
  <si>
    <r>
      <rPr>
        <sz val="9"/>
        <color indexed="8"/>
        <rFont val="Times New Roman"/>
        <family val="1"/>
      </rPr>
      <t xml:space="preserve">В грошовій форм, </t>
    </r>
    <r>
      <rPr>
        <b/>
        <sz val="9"/>
        <color indexed="8"/>
        <rFont val="Times New Roman"/>
        <family val="1"/>
      </rPr>
      <t>тис. грн</t>
    </r>
  </si>
  <si>
    <t>В  натуральній формі (товари і послуги),    тис. грн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</si>
  <si>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 засоби та інші)</t>
  </si>
  <si>
    <r>
      <rPr>
        <sz val="9"/>
        <color indexed="8"/>
        <rFont val="Times New Roman"/>
        <family val="1"/>
      </rPr>
      <t xml:space="preserve">Сума,        </t>
    </r>
    <r>
      <rPr>
        <b/>
        <sz val="9"/>
        <color indexed="8"/>
        <rFont val="Times New Roman"/>
        <family val="1"/>
      </rPr>
      <t xml:space="preserve">  тис. </t>
    </r>
    <r>
      <rPr>
        <sz val="9"/>
        <color indexed="8"/>
        <rFont val="Times New Roman"/>
        <family val="1"/>
      </rPr>
      <t>грн</t>
    </r>
  </si>
  <si>
    <t xml:space="preserve"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м'який інвентар, основні засоби та інші) </t>
  </si>
  <si>
    <t>БО "БФ "НАГД "ЗДОРОВІ"</t>
  </si>
  <si>
    <t>-</t>
  </si>
  <si>
    <t>Благодійна організація "БФ РЕНОВЕЙШЕН"</t>
  </si>
  <si>
    <t>* безкоштовно</t>
  </si>
  <si>
    <t>Благодійна організація "Відродження Харкова"</t>
  </si>
  <si>
    <t>Благодійна організація "Лайф Чейнджер"</t>
  </si>
  <si>
    <t>Ю.О. СМІЩУК</t>
  </si>
  <si>
    <t>І.М. ЦИБА-КОТЕНКО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</si>
  <si>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по  КНП "ЦПМСД № 1" Деснянського району м. Києва за ІІІ квартал 2023 року </t>
  </si>
  <si>
    <t>Юлія СТЕЦЕНКО</t>
  </si>
  <si>
    <t>Галина ЯКИМЕНКО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</si>
  <si>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КНП"ЦПМСД №2 Деснянського району м.Києва__за ІІІ квартал 2023 року </t>
  </si>
  <si>
    <t>Л.І.Трушкіна</t>
  </si>
  <si>
    <t>Л.В.Дякончук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</si>
  <si>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№3" Деснянського району м.Києва за ІІІ квартал 2023 року </t>
  </si>
  <si>
    <t>ГО "ДЕСНЯНКА НЕЗЛАМНА"</t>
  </si>
  <si>
    <t>БО "Благодійний фонд молодіжної ініціативи "Надія "</t>
  </si>
  <si>
    <t>В.о. директора</t>
  </si>
  <si>
    <t>Світлана СОЛОВЙОВА</t>
  </si>
  <si>
    <t>Олена Молодих</t>
  </si>
  <si>
    <r>
      <rPr>
        <b/>
        <sz val="14"/>
        <color indexed="8"/>
        <rFont val="Times New Roman"/>
        <family val="1"/>
      </rP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 xml:space="preserve">по  КНП "ЦПМСД №4" Деснянського району м.Києва за  IІI квартал  2023  року </t>
    </r>
  </si>
  <si>
    <t>Юридичні особи</t>
  </si>
  <si>
    <t>Ганна ПЕТРИШИНА</t>
  </si>
  <si>
    <t>Ганна ЖИТНІКОВСЬКА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</si>
  <si>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 первинної  медико-санітарної  допомоги  № 1  Дніпровського  району за_IІІ_квартал_2023_року </t>
  </si>
  <si>
    <t>Б.О ”БЛАГОДІЙНИЙ ФОНД ”НАЦІОНАЛЬНА АГЕНЦІЯ ГУМАНІТАРНОЇ ДОПОМОГИ ”ЗДОРОВІ”</t>
  </si>
  <si>
    <t>Ультразвуковий апарат портативний на стійці</t>
  </si>
  <si>
    <t>Диспенсер безконтактний для санітайзера з термометром на стійці</t>
  </si>
  <si>
    <t>Сорочка жіноча</t>
  </si>
  <si>
    <t>Сорочка чоловіча</t>
  </si>
  <si>
    <t>Штани жіночі</t>
  </si>
  <si>
    <t>Штани чоловічі</t>
  </si>
  <si>
    <t>Е.В. КОЛЯДА</t>
  </si>
  <si>
    <t>І.В. ЗАВАЛКІНА</t>
  </si>
  <si>
    <t xml:space="preserve">вик. Інна Міщенко 063 7 71 71 46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</si>
  <si>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КНП"ЦПМСД №2 Дніпровського р-ну.м.Києва"         _за__3__квартал__2023р.___року </t>
  </si>
  <si>
    <t>ОПТІМА ФАРМ ЛТД</t>
  </si>
  <si>
    <t>АЛФАВІТ 50+ ТАБЛЕТКИ №60  500уп.</t>
  </si>
  <si>
    <t>(Квартальний О.А.)</t>
  </si>
  <si>
    <t>(Сингаївська С.П.)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</si>
  <si>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Комунальне некомерційне підприємство "Центр первинної медико-санітарної допомоги №3 Дніпровського району м. Києва" за_3__квартал_2023 року </t>
  </si>
  <si>
    <t>Тетяна БОРИСОВА</t>
  </si>
  <si>
    <t>Наталія МІРОШНИЧЕНКО</t>
  </si>
  <si>
    <r>
      <rPr>
        <b/>
        <sz val="14"/>
        <color indexed="8"/>
        <rFont val="Times New Roman"/>
        <family val="1"/>
      </rP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Комунального некомерційного підприємства "Центр первинної медико-санітарної допомоги № 4" Дніпровського району м. Києва  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за  IIІ  квартал  2023 року </t>
    </r>
  </si>
  <si>
    <t>Благодійна організація  "100 відсотків життя. Київський регіон"</t>
  </si>
  <si>
    <t>продукти харчування</t>
  </si>
  <si>
    <t>Продукти харчування</t>
  </si>
  <si>
    <t>Медикаменти</t>
  </si>
  <si>
    <t>Вироби медичного призначення</t>
  </si>
  <si>
    <t>Засоби індивідуального захисту</t>
  </si>
  <si>
    <t>Фізична  особа</t>
  </si>
  <si>
    <t>сантехничні прилади</t>
  </si>
  <si>
    <t>ПВНЗ "Київський медичний університет"</t>
  </si>
  <si>
    <t>бланки медичні</t>
  </si>
  <si>
    <t>електричні прилади</t>
  </si>
  <si>
    <t>повірка лічильників води</t>
  </si>
  <si>
    <t>Надія  ПОЛІВАНОВА</t>
  </si>
  <si>
    <t>Тетяна  ОСАДЧА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</si>
  <si>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"Русанівка" за 3 квартал 2023 року </t>
  </si>
  <si>
    <t>Каюкіна Еліна Вячеславівна</t>
  </si>
  <si>
    <t>МБФ"ЗУН"</t>
  </si>
  <si>
    <t>БО "100 відсотків життя. Київський регіон"</t>
  </si>
  <si>
    <t xml:space="preserve">Продуктові набори </t>
  </si>
  <si>
    <t>продуктові набори</t>
  </si>
  <si>
    <t>Громадська організація "Київська крайова організація "ВУЛТ"</t>
  </si>
  <si>
    <t>Мед.вироби</t>
  </si>
  <si>
    <t>Мед. Вироби</t>
  </si>
  <si>
    <t>Основні засоби</t>
  </si>
  <si>
    <t>МШП</t>
  </si>
  <si>
    <t>Канц.товари</t>
  </si>
  <si>
    <t>ЗІЗ</t>
  </si>
  <si>
    <t>Л.В.Шупік</t>
  </si>
  <si>
    <t>Н.Г.Христенко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</si>
  <si>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№1" Оболонського району за ІІІ квартал 2023 року </t>
  </si>
  <si>
    <t>Людмила ДУДКА</t>
  </si>
  <si>
    <t>Наталія Івановська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</si>
  <si>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№2" Оболонського району м.Києва за ІIІ квартал 2023 року </t>
  </si>
  <si>
    <t>Український католицький університет</t>
  </si>
  <si>
    <t>2 ноутбуки ASUS, програмне забеспечення Microsoft Windows10</t>
  </si>
  <si>
    <t>*</t>
  </si>
  <si>
    <t>* залишок на 01.07.2023</t>
  </si>
  <si>
    <t>Некрасова М.А.</t>
  </si>
  <si>
    <t>Новицька А.В.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</si>
  <si>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                                                                                                    КНП   "ЦПМСД Печерського району м .Київа   за ІІІ квартал  2023 року </t>
  </si>
  <si>
    <t>БО "БФ "З руки в руку"</t>
  </si>
  <si>
    <t>О.І. Остапенко</t>
  </si>
  <si>
    <t>О.В. Патенко</t>
  </si>
  <si>
    <t>База спеціального медичного постачання м. Києва</t>
  </si>
  <si>
    <t>БУТО АСТМА</t>
  </si>
  <si>
    <t>Сальбутамол</t>
  </si>
  <si>
    <t>Омепразол</t>
  </si>
  <si>
    <t>"БФ "МЕНОРА"</t>
  </si>
  <si>
    <t>Генератор LUTIAN LT7990 E</t>
  </si>
  <si>
    <t xml:space="preserve">послуги звязку </t>
  </si>
  <si>
    <t>Л.М. Вагалюк</t>
  </si>
  <si>
    <t>Н.П. Мосійчук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</si>
  <si>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"ЦПМСД №1" Подільського р-ну м. Києва за 3 квартал 2023 року </t>
  </si>
  <si>
    <t>АТ КБ "Приватбанк"</t>
  </si>
  <si>
    <t>Компьютери</t>
  </si>
  <si>
    <t>ТОВ "ОЛВІ-ЛАБ"</t>
  </si>
  <si>
    <t>Системний блок</t>
  </si>
  <si>
    <t>ФОП Попов Д.С.</t>
  </si>
  <si>
    <t>Компьютери-моноблоки</t>
  </si>
  <si>
    <t>СП" Оптіма-Фарм ЛТД"</t>
  </si>
  <si>
    <t>Білічук Н.П.</t>
  </si>
  <si>
    <t>Сірош В.А.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</si>
  <si>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"Центр первинної медико-санітарної допомоги №1" Святошинського р-ну за ІІІ квартал 2023 року </t>
  </si>
  <si>
    <r>
      <rPr>
        <sz val="12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12"/>
        <color indexed="8"/>
        <rFont val="Times New Roman"/>
        <family val="1"/>
      </rPr>
      <t>тис. грн</t>
    </r>
  </si>
  <si>
    <r>
      <rPr>
        <sz val="12"/>
        <color indexed="8"/>
        <rFont val="Times New Roman"/>
        <family val="1"/>
      </rPr>
      <t>В грошовій форм,</t>
    </r>
    <r>
      <rPr>
        <b/>
        <sz val="12"/>
        <color indexed="8"/>
        <rFont val="Times New Roman"/>
        <family val="1"/>
      </rPr>
      <t xml:space="preserve"> тис. грн</t>
    </r>
  </si>
  <si>
    <r>
      <rPr>
        <sz val="12"/>
        <color indexed="8"/>
        <rFont val="Times New Roman"/>
        <family val="1"/>
      </rPr>
      <t xml:space="preserve">В  натуральній формі (товари і послуги),   </t>
    </r>
    <r>
      <rPr>
        <b/>
        <sz val="12"/>
        <color indexed="8"/>
        <rFont val="Times New Roman"/>
        <family val="1"/>
      </rPr>
      <t xml:space="preserve"> тис. грн</t>
    </r>
  </si>
  <si>
    <r>
      <rPr>
        <sz val="12"/>
        <color indexed="8"/>
        <rFont val="Times New Roman"/>
        <family val="1"/>
      </rPr>
      <t xml:space="preserve">Сума,        </t>
    </r>
    <r>
      <rPr>
        <b/>
        <sz val="12"/>
        <color indexed="8"/>
        <rFont val="Times New Roman"/>
        <family val="1"/>
      </rPr>
      <t xml:space="preserve">  тис. грн</t>
    </r>
  </si>
  <si>
    <t xml:space="preserve">Міжнародна організація "ЮНІСЕФ" </t>
  </si>
  <si>
    <t>генератор</t>
  </si>
  <si>
    <t>медичне обладнання (дефібрилятор, ЕКГ апарат, пульсоксиметр, сканер ультразвуковий мобільний, ваги, бікси, стетоскоп, отоскоп, офтальмоскоп)</t>
  </si>
  <si>
    <t>медичне обладнання (дефібрилятор, ваги, бікси, стетоскоп, отоскоп, офтальмоскоп)</t>
  </si>
  <si>
    <t>товари медичного призначення</t>
  </si>
  <si>
    <t>товари господарського призначення</t>
  </si>
  <si>
    <t>деззасоби</t>
  </si>
  <si>
    <t>ТОВ "АГРОФАРМ"</t>
  </si>
  <si>
    <t>ТОВ "Ранбаксі Фармасьютікалс Україна"</t>
  </si>
  <si>
    <t>БФ Фонд Олексія Ставніцера</t>
  </si>
  <si>
    <t>КНП "Київська міська студентська поліклініка"</t>
  </si>
  <si>
    <t>АТ "Київський вітамінний завод"</t>
  </si>
  <si>
    <t>БО "БФ "НАГД "Здорові"</t>
  </si>
  <si>
    <t>ГО НУО "ІН ТАЧ ЮКРЕЙН ФУНДЕЙШН"</t>
  </si>
  <si>
    <t>планшети</t>
  </si>
  <si>
    <t>ТОВ "Вента ЛТД"</t>
  </si>
  <si>
    <t>глюкометри</t>
  </si>
  <si>
    <t>меблі</t>
  </si>
  <si>
    <t>СВЯТОШИНСЬКА РАЙОННА ОРГАНІЗАЦІЯ ТОВАРИСТВА ЧЕРВОНОГО ХРЕСТА УКРАЇНИ М.КИЄВА</t>
  </si>
  <si>
    <t>підгузки, питна вода, стаканчики, продукти харчуванн (для укриття)</t>
  </si>
  <si>
    <t>ФОП Васильчук Є.О.</t>
  </si>
  <si>
    <t>перфоратор</t>
  </si>
  <si>
    <t>А.А.Садовська</t>
  </si>
  <si>
    <t>Л.М.Нічегівська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</si>
  <si>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 3" Святошинського району м. Києва за ІІІ квартал 2023 року </t>
  </si>
  <si>
    <t>Залишок на 01.01.2023</t>
  </si>
  <si>
    <t>Заправка картриджів</t>
  </si>
  <si>
    <t>ТО холодильного устаткування</t>
  </si>
  <si>
    <t>телекомунікаційні послуги</t>
  </si>
  <si>
    <t>Оплата за розподіл електроенергії</t>
  </si>
  <si>
    <t>БО "БФ "НАГД Здоров’я"</t>
  </si>
  <si>
    <t>Медикменти</t>
  </si>
  <si>
    <t>Ольга ВОЗНЮК</t>
  </si>
  <si>
    <t>Альона ПАЛІЙЧУК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</si>
  <si>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№1" Солом'янського району м.Києва за ІІІ квартал 2023 року </t>
  </si>
  <si>
    <t>Благодійна організація</t>
  </si>
  <si>
    <t>БО "100 відсотків життя.Київський регіон"</t>
  </si>
  <si>
    <t>ТОВ "Органосін ЛТД"</t>
  </si>
  <si>
    <t>ТОВ "Вента. ЛТД"</t>
  </si>
  <si>
    <t>СП "ОПТІМА-ФАРМ, ЛТД"</t>
  </si>
  <si>
    <t>БО "БФ"НАГД"Здорові"</t>
  </si>
  <si>
    <t>ГО "НО"ІН ТАЧ ЮКРЕЙН ФУНДЕЙШН"</t>
  </si>
  <si>
    <t xml:space="preserve"> основні засоби</t>
  </si>
  <si>
    <t>А.С. Сваток</t>
  </si>
  <si>
    <t>Л.В. Шереметьєва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</si>
  <si>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_КНП " ЦПМСД № 2" Солом'янського району  за ІІІ квартал 2023 року </t>
  </si>
  <si>
    <t>Віталій СУНДЄЄВ</t>
  </si>
  <si>
    <t>Людмила ОМЕЛЬЯНОВА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</si>
  <si>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КНП " ЦПМСД №1" Шевченківського району  м. Києва за ІІІ квартал 2023 року </t>
  </si>
  <si>
    <t>База спеціального медичного постачання м.Києва</t>
  </si>
  <si>
    <t>медикаменти (вакцина)</t>
  </si>
  <si>
    <t>ДУ "КМ ЦКПХ МОЗ України"</t>
  </si>
  <si>
    <t>ДОЗ ВО КМР (КМДА)</t>
  </si>
  <si>
    <t>вироби медичного призначення (тести)</t>
  </si>
  <si>
    <t>КНП"КМКЛ№5"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</si>
  <si>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Шевченківського району м.Києва   за_3_квартал_2023_року </t>
  </si>
  <si>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</si>
  <si>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База спец.мед.посчтачання м.Києва</t>
  </si>
  <si>
    <t xml:space="preserve">Вакцина. Розпорядження ДОЗ ВОКМР КМДА </t>
  </si>
  <si>
    <t>Вакцина(імунобіологічні препарати)</t>
  </si>
  <si>
    <t>Вироби медичного призначення.  Розпорядження ДОЗ ВОКМР КМДА.</t>
  </si>
  <si>
    <t>Вироби медичного призначення(експрес-тести на визначення Сovid-19, тести на визнач.холестерину)</t>
  </si>
  <si>
    <t>Вироби медичного призначення (для щеплень вакциною CHDOXI NCOV-19  CORONA VIRUS)</t>
  </si>
  <si>
    <t>Вакцина. Розпорядження ДОЗ ВОКМР КМДА (COVID-19)</t>
  </si>
  <si>
    <t>Вакцина COVID-19</t>
  </si>
  <si>
    <t>Лікарські засоби.  Розпорядження ДОЗ ВОКМР КМДА.</t>
  </si>
  <si>
    <t>Засоби індивідуального захисту  Розпорядження ДОЗ ВОКМР КМДА.</t>
  </si>
  <si>
    <t>КМКЛ №5 м.Києва</t>
  </si>
  <si>
    <t>Тести на визначення гепатиту В та С; ВІЛ</t>
  </si>
  <si>
    <t>Тести на визначення гепатиту В та С ; ВІЛ</t>
  </si>
  <si>
    <t>Державна установа "Київський міський центр профілактики хвороб" МОЗ України</t>
  </si>
  <si>
    <t>Імунобіологічні препарати  (вакцина)</t>
  </si>
  <si>
    <t xml:space="preserve">Лікарські засоби.  </t>
  </si>
  <si>
    <t>ДОЗ ВОКМР КМДА</t>
  </si>
  <si>
    <t>Експрес тести на визнач COVID 19.Розпорядження ДОЗ ВОКМР КМДА.</t>
  </si>
  <si>
    <t>ГО Неурядова організація "Ін тач Юкрейн фундейшн"</t>
  </si>
  <si>
    <t>Вироби медичного призначення.  (Проект ЮНІСЕФ)</t>
  </si>
  <si>
    <t>С.В. Симоненко</t>
  </si>
  <si>
    <t>О.В. Палько</t>
  </si>
  <si>
    <t>т484-30-07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</si>
  <si>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Комунальне некомерцйне підприємство "Центр медіко-санітарної допомоги №3" Шевченківського району м.Києва за ІIІ квартал 2023 року </t>
  </si>
  <si>
    <r>
      <rPr>
        <sz val="10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     </t>
    </r>
    <r>
      <rPr>
        <b/>
        <sz val="10"/>
        <color indexed="8"/>
        <rFont val="Times New Roman"/>
        <family val="1"/>
      </rPr>
      <t>тис. грн</t>
    </r>
  </si>
  <si>
    <r>
      <rPr>
        <sz val="10"/>
        <color indexed="8"/>
        <rFont val="Times New Roman"/>
        <family val="1"/>
      </rPr>
      <t xml:space="preserve">В  натуральній формі (товари і послуги),          </t>
    </r>
    <r>
      <rPr>
        <b/>
        <sz val="10"/>
        <color indexed="8"/>
        <rFont val="Times New Roman"/>
        <family val="1"/>
      </rPr>
      <t xml:space="preserve"> тис. грн</t>
    </r>
  </si>
  <si>
    <r>
      <rPr>
        <sz val="10"/>
        <color indexed="8"/>
        <rFont val="Times New Roman"/>
        <family val="1"/>
      </rPr>
      <t xml:space="preserve">Сума,               </t>
    </r>
    <r>
      <rPr>
        <b/>
        <sz val="10"/>
        <color indexed="8"/>
        <rFont val="Times New Roman"/>
        <family val="1"/>
      </rPr>
      <t xml:space="preserve">  тис. грн</t>
    </r>
  </si>
  <si>
    <t>Вакцини, ліки, вироби медичного призначення</t>
  </si>
  <si>
    <t>Департамент охорони здоров'я виконавчого органу КМР КМДА</t>
  </si>
  <si>
    <t>Експрес-тести для визначенняхолестерину, глюкози, крові в калі</t>
  </si>
  <si>
    <t>КНП "КМКЛ №5"</t>
  </si>
  <si>
    <t>Тести ВІЛ,                       гепатит С, В</t>
  </si>
  <si>
    <t>ДУ "Киівський міський центр контролю та профілактики хвороб МОЗ Украіни"</t>
  </si>
  <si>
    <t>Вакцини</t>
  </si>
  <si>
    <t>ТОВ "ЮК Дистриб'юшн"</t>
  </si>
  <si>
    <t xml:space="preserve">Глюкометри </t>
  </si>
  <si>
    <t>Людмила ШТЕПА</t>
  </si>
  <si>
    <t>Наталія МОРОЗ</t>
  </si>
  <si>
    <r>
      <t xml:space="preserve">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</si>
  <si>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вакцина</t>
  </si>
  <si>
    <r>
      <t xml:space="preserve">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</si>
  <si>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</si>
  <si>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</si>
  <si>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</si>
  <si>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</si>
  <si>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</si>
  <si>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</si>
  <si>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</si>
  <si>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</si>
  <si>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</si>
  <si>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>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</si>
  <si>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</si>
  <si>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КНП "ЦПМСД №2" Подільського р-ну м. Києва за 3 квартал 2023року </t>
  </si>
  <si>
    <t xml:space="preserve">                                                                                                                                                           найменування закладу охорони здоров′я</t>
  </si>
  <si>
    <r>
      <t xml:space="preserve">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</si>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</sst>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  <numFmt numFmtId="165" formatCode="0.0000"/>
    <numFmt numFmtId="166" formatCode="#,##0.000"/>
    <numFmt numFmtId="167" formatCode="0.0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2" fontId="10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0" fillId="34" borderId="10" xfId="0" applyFont="1" applyFill="1" applyBorder="1" applyAlignment="1">
      <alignment/>
    </xf>
    <xf numFmtId="4" fontId="12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wrapText="1"/>
    </xf>
    <xf numFmtId="2" fontId="10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4" fontId="10" fillId="3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0" borderId="11" xfId="53" applyFont="1" applyBorder="1" applyAlignment="1">
      <alignment horizontal="center"/>
      <protection/>
    </xf>
    <xf numFmtId="0" fontId="14" fillId="0" borderId="11" xfId="53" applyFont="1" applyBorder="1" applyAlignment="1">
      <alignment horizontal="center"/>
      <protection/>
    </xf>
    <xf numFmtId="0" fontId="15" fillId="0" borderId="0" xfId="53" applyFont="1" applyBorder="1" applyAlignment="1">
      <alignment horizontal="center" vertical="top"/>
      <protection/>
    </xf>
    <xf numFmtId="0" fontId="7" fillId="0" borderId="10" xfId="0" applyFont="1" applyBorder="1" applyAlignment="1">
      <alignment wrapText="1"/>
    </xf>
    <xf numFmtId="0" fontId="18" fillId="0" borderId="12" xfId="0" applyFont="1" applyFill="1" applyBorder="1" applyAlignment="1">
      <alignment horizontal="left" vertical="top" wrapText="1"/>
    </xf>
    <xf numFmtId="2" fontId="8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11" fillId="0" borderId="10" xfId="0" applyFont="1" applyBorder="1" applyAlignment="1">
      <alignment horizontal="center"/>
    </xf>
    <xf numFmtId="0" fontId="15" fillId="0" borderId="0" xfId="53" applyFont="1" applyAlignment="1">
      <alignment horizontal="center" vertical="top"/>
      <protection/>
    </xf>
    <xf numFmtId="0" fontId="7" fillId="0" borderId="12" xfId="0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35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0" fontId="15" fillId="0" borderId="0" xfId="53" applyFont="1" applyAlignment="1">
      <alignment horizontal="center" vertical="center"/>
      <protection/>
    </xf>
    <xf numFmtId="164" fontId="0" fillId="0" borderId="0" xfId="0" applyNumberFormat="1" applyAlignment="1">
      <alignment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5" fontId="21" fillId="33" borderId="16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34" borderId="17" xfId="0" applyFont="1" applyFill="1" applyBorder="1" applyAlignment="1">
      <alignment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vertical="center" wrapText="1"/>
    </xf>
    <xf numFmtId="0" fontId="21" fillId="34" borderId="17" xfId="0" applyFont="1" applyFill="1" applyBorder="1" applyAlignment="1">
      <alignment horizontal="center" vertical="center" wrapText="1"/>
    </xf>
    <xf numFmtId="164" fontId="21" fillId="34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wrapText="1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right" wrapText="1"/>
    </xf>
    <xf numFmtId="0" fontId="25" fillId="0" borderId="0" xfId="0" applyFont="1" applyAlignment="1">
      <alignment/>
    </xf>
    <xf numFmtId="0" fontId="1" fillId="0" borderId="0" xfId="52">
      <alignment/>
      <protection/>
    </xf>
    <xf numFmtId="0" fontId="3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/>
      <protection/>
    </xf>
    <xf numFmtId="4" fontId="9" fillId="0" borderId="10" xfId="52" applyNumberFormat="1" applyFont="1" applyBorder="1" applyAlignment="1">
      <alignment horizontal="center" vertical="center" wrapText="1"/>
      <protection/>
    </xf>
    <xf numFmtId="2" fontId="10" fillId="33" borderId="10" xfId="52" applyNumberFormat="1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4" fontId="10" fillId="0" borderId="10" xfId="52" applyNumberFormat="1" applyFont="1" applyBorder="1" applyAlignment="1">
      <alignment horizontal="center" vertical="center" wrapText="1"/>
      <protection/>
    </xf>
    <xf numFmtId="2" fontId="10" fillId="33" borderId="10" xfId="52" applyNumberFormat="1" applyFont="1" applyFill="1" applyBorder="1" applyAlignment="1">
      <alignment horizontal="center"/>
      <protection/>
    </xf>
    <xf numFmtId="4" fontId="9" fillId="0" borderId="10" xfId="52" applyNumberFormat="1" applyFont="1" applyBorder="1" applyAlignment="1">
      <alignment horizontal="center" vertical="center"/>
      <protection/>
    </xf>
    <xf numFmtId="4" fontId="9" fillId="0" borderId="10" xfId="52" applyNumberFormat="1" applyFont="1" applyBorder="1" applyAlignment="1">
      <alignment horizontal="center"/>
      <protection/>
    </xf>
    <xf numFmtId="0" fontId="9" fillId="0" borderId="10" xfId="52" applyFont="1" applyBorder="1" applyAlignment="1">
      <alignment wrapText="1"/>
      <protection/>
    </xf>
    <xf numFmtId="4" fontId="10" fillId="0" borderId="10" xfId="52" applyNumberFormat="1" applyFont="1" applyBorder="1" applyAlignment="1">
      <alignment horizontal="center"/>
      <protection/>
    </xf>
    <xf numFmtId="0" fontId="9" fillId="0" borderId="10" xfId="52" applyFont="1" applyBorder="1">
      <alignment/>
      <protection/>
    </xf>
    <xf numFmtId="0" fontId="9" fillId="0" borderId="10" xfId="52" applyFont="1" applyFill="1" applyBorder="1" applyAlignment="1">
      <alignment wrapText="1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10" xfId="52" applyFont="1" applyBorder="1">
      <alignment/>
      <protection/>
    </xf>
    <xf numFmtId="4" fontId="11" fillId="0" borderId="10" xfId="52" applyNumberFormat="1" applyFont="1" applyBorder="1" applyAlignment="1">
      <alignment horizontal="center"/>
      <protection/>
    </xf>
    <xf numFmtId="0" fontId="11" fillId="0" borderId="10" xfId="52" applyFont="1" applyBorder="1" applyAlignment="1">
      <alignment wrapText="1"/>
      <protection/>
    </xf>
    <xf numFmtId="0" fontId="10" fillId="34" borderId="10" xfId="52" applyFont="1" applyFill="1" applyBorder="1">
      <alignment/>
      <protection/>
    </xf>
    <xf numFmtId="4" fontId="12" fillId="34" borderId="10" xfId="52" applyNumberFormat="1" applyFont="1" applyFill="1" applyBorder="1" applyAlignment="1">
      <alignment horizontal="center"/>
      <protection/>
    </xf>
    <xf numFmtId="0" fontId="11" fillId="34" borderId="10" xfId="52" applyFont="1" applyFill="1" applyBorder="1" applyAlignment="1">
      <alignment wrapText="1"/>
      <protection/>
    </xf>
    <xf numFmtId="2" fontId="10" fillId="34" borderId="10" xfId="52" applyNumberFormat="1" applyFont="1" applyFill="1" applyBorder="1" applyAlignment="1">
      <alignment horizontal="center"/>
      <protection/>
    </xf>
    <xf numFmtId="0" fontId="11" fillId="34" borderId="10" xfId="52" applyFont="1" applyFill="1" applyBorder="1">
      <alignment/>
      <protection/>
    </xf>
    <xf numFmtId="4" fontId="10" fillId="34" borderId="10" xfId="52" applyNumberFormat="1" applyFont="1" applyFill="1" applyBorder="1" applyAlignment="1">
      <alignment horizontal="center"/>
      <protection/>
    </xf>
    <xf numFmtId="0" fontId="13" fillId="0" borderId="0" xfId="52" applyFont="1">
      <alignment/>
      <protection/>
    </xf>
    <xf numFmtId="0" fontId="3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1" fillId="0" borderId="0" xfId="0" applyFont="1" applyBorder="1" applyAlignment="1">
      <alignment/>
    </xf>
    <xf numFmtId="0" fontId="10" fillId="34" borderId="0" xfId="0" applyFont="1" applyFill="1" applyBorder="1" applyAlignment="1">
      <alignment/>
    </xf>
    <xf numFmtId="4" fontId="12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wrapText="1"/>
    </xf>
    <xf numFmtId="2" fontId="10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4" fontId="10" fillId="34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center"/>
    </xf>
    <xf numFmtId="4" fontId="28" fillId="0" borderId="10" xfId="0" applyNumberFormat="1" applyFont="1" applyBorder="1" applyAlignment="1">
      <alignment horizontal="center" vertical="center"/>
    </xf>
    <xf numFmtId="2" fontId="27" fillId="33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4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/>
    </xf>
    <xf numFmtId="4" fontId="31" fillId="34" borderId="10" xfId="0" applyNumberFormat="1" applyFont="1" applyFill="1" applyBorder="1" applyAlignment="1">
      <alignment horizontal="center"/>
    </xf>
    <xf numFmtId="0" fontId="30" fillId="34" borderId="10" xfId="0" applyFont="1" applyFill="1" applyBorder="1" applyAlignment="1">
      <alignment wrapText="1"/>
    </xf>
    <xf numFmtId="2" fontId="27" fillId="34" borderId="10" xfId="0" applyNumberFormat="1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4" fontId="27" fillId="34" borderId="10" xfId="0" applyNumberFormat="1" applyFont="1" applyFill="1" applyBorder="1" applyAlignment="1">
      <alignment horizontal="center"/>
    </xf>
    <xf numFmtId="0" fontId="15" fillId="0" borderId="0" xfId="53" applyFont="1" applyBorder="1" applyAlignment="1">
      <alignment horizontal="left" vertical="top"/>
      <protection/>
    </xf>
    <xf numFmtId="0" fontId="20" fillId="0" borderId="10" xfId="0" applyFont="1" applyBorder="1" applyAlignment="1">
      <alignment wrapText="1"/>
    </xf>
    <xf numFmtId="166" fontId="17" fillId="0" borderId="10" xfId="0" applyNumberFormat="1" applyFont="1" applyBorder="1" applyAlignment="1">
      <alignment horizontal="center" vertical="center"/>
    </xf>
    <xf numFmtId="167" fontId="0" fillId="0" borderId="0" xfId="0" applyNumberFormat="1" applyAlignment="1">
      <alignment horizontal="left"/>
    </xf>
    <xf numFmtId="0" fontId="9" fillId="0" borderId="10" xfId="0" applyFont="1" applyBorder="1" applyAlignment="1">
      <alignment horizontal="center" wrapText="1"/>
    </xf>
    <xf numFmtId="166" fontId="9" fillId="0" borderId="1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 wrapText="1"/>
    </xf>
    <xf numFmtId="0" fontId="9" fillId="0" borderId="19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4" fontId="9" fillId="0" borderId="10" xfId="0" applyNumberFormat="1" applyFont="1" applyFill="1" applyBorder="1" applyAlignment="1">
      <alignment horizontal="center"/>
    </xf>
    <xf numFmtId="166" fontId="12" fillId="3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164" fontId="10" fillId="33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166" fontId="9" fillId="0" borderId="0" xfId="0" applyNumberFormat="1" applyFont="1" applyAlignment="1">
      <alignment/>
    </xf>
    <xf numFmtId="166" fontId="10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164" fontId="10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32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0" fontId="15" fillId="0" borderId="0" xfId="53" applyFont="1" applyAlignment="1">
      <alignment horizontal="left" vertical="top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wrapText="1"/>
    </xf>
    <xf numFmtId="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2" fontId="34" fillId="33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4" fontId="34" fillId="0" borderId="1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4" fillId="0" borderId="11" xfId="53" applyFont="1" applyBorder="1" applyAlignment="1">
      <alignment horizontal="center"/>
      <protection/>
    </xf>
    <xf numFmtId="0" fontId="15" fillId="0" borderId="0" xfId="53" applyFont="1" applyBorder="1" applyAlignment="1">
      <alignment horizontal="center" vertical="top"/>
      <protection/>
    </xf>
    <xf numFmtId="0" fontId="3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15" fillId="0" borderId="21" xfId="53" applyFont="1" applyBorder="1" applyAlignment="1">
      <alignment horizontal="center" vertical="top"/>
      <protection/>
    </xf>
    <xf numFmtId="0" fontId="1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5" fillId="0" borderId="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left" vertical="top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14" fillId="0" borderId="11" xfId="53" applyFont="1" applyBorder="1" applyAlignment="1">
      <alignment horizontal="left"/>
      <protection/>
    </xf>
    <xf numFmtId="0" fontId="4" fillId="0" borderId="11" xfId="53" applyFont="1" applyBorder="1" applyAlignment="1">
      <alignment horizontal="center"/>
      <protection/>
    </xf>
    <xf numFmtId="0" fontId="9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3" fillId="0" borderId="0" xfId="53" applyFont="1" applyBorder="1" applyAlignment="1">
      <alignment horizontal="center" vertical="top"/>
      <protection/>
    </xf>
    <xf numFmtId="0" fontId="20" fillId="0" borderId="11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лан використання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90" zoomScaleNormal="90" zoomScalePageLayoutView="0" workbookViewId="0" topLeftCell="A1">
      <selection activeCell="E4" sqref="E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3" width="9.00390625" style="0" customWidth="1"/>
  </cols>
  <sheetData>
    <row r="1" spans="1:11" ht="61.5" customHeight="1">
      <c r="A1" s="1"/>
      <c r="B1" s="183" t="s">
        <v>20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4">
        <v>1</v>
      </c>
      <c r="B5" s="5" t="s">
        <v>21</v>
      </c>
      <c r="C5" s="6">
        <v>18.1</v>
      </c>
      <c r="D5" s="6"/>
      <c r="E5" s="7"/>
      <c r="F5" s="8">
        <f aca="true" t="shared" si="0" ref="F5:F48">SUM(C5,D5)</f>
        <v>18.1</v>
      </c>
      <c r="G5" s="5">
        <v>2210</v>
      </c>
      <c r="H5" s="6">
        <v>8.4</v>
      </c>
      <c r="I5" s="9"/>
      <c r="J5" s="6"/>
      <c r="K5" s="10" t="s">
        <v>22</v>
      </c>
    </row>
    <row r="6" spans="1:11" ht="15.75">
      <c r="A6" s="4">
        <v>2</v>
      </c>
      <c r="B6" s="5" t="s">
        <v>23</v>
      </c>
      <c r="C6" s="6">
        <v>2</v>
      </c>
      <c r="D6" s="6"/>
      <c r="E6" s="7"/>
      <c r="F6" s="8">
        <f t="shared" si="0"/>
        <v>2</v>
      </c>
      <c r="G6" s="5">
        <v>2220</v>
      </c>
      <c r="H6" s="6"/>
      <c r="I6" s="9"/>
      <c r="J6" s="6"/>
      <c r="K6" s="10"/>
    </row>
    <row r="7" spans="1:11" ht="15.75">
      <c r="A7" s="4">
        <v>3</v>
      </c>
      <c r="B7" s="5" t="s">
        <v>24</v>
      </c>
      <c r="C7" s="6">
        <v>1</v>
      </c>
      <c r="D7" s="6"/>
      <c r="E7" s="7"/>
      <c r="F7" s="8">
        <f t="shared" si="0"/>
        <v>1</v>
      </c>
      <c r="G7" s="5">
        <v>2240</v>
      </c>
      <c r="H7" s="6">
        <v>11.8</v>
      </c>
      <c r="I7" s="9"/>
      <c r="J7" s="6"/>
      <c r="K7" s="10"/>
    </row>
    <row r="8" spans="1:11" ht="15.75">
      <c r="A8" s="4">
        <v>4</v>
      </c>
      <c r="B8" s="5" t="s">
        <v>25</v>
      </c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>
        <v>5</v>
      </c>
      <c r="B9" s="5" t="s">
        <v>26</v>
      </c>
      <c r="C9" s="6"/>
      <c r="D9" s="6"/>
      <c r="E9" s="7"/>
      <c r="F9" s="8">
        <f t="shared" si="0"/>
        <v>0</v>
      </c>
      <c r="G9" s="5"/>
      <c r="H9" s="6"/>
      <c r="I9" s="9" t="s">
        <v>27</v>
      </c>
      <c r="J9" s="6">
        <v>10722</v>
      </c>
      <c r="K9" s="10"/>
    </row>
    <row r="10" spans="1:11" ht="15.75">
      <c r="A10" s="4">
        <v>6</v>
      </c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5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5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>
        <v>7</v>
      </c>
      <c r="B14" s="5" t="s">
        <v>28</v>
      </c>
      <c r="C14" s="6"/>
      <c r="D14" s="6">
        <v>10722</v>
      </c>
      <c r="E14" s="5" t="s">
        <v>27</v>
      </c>
      <c r="F14" s="8">
        <f t="shared" si="0"/>
        <v>10722</v>
      </c>
      <c r="G14" s="5"/>
      <c r="H14" s="6"/>
      <c r="I14" s="7"/>
      <c r="J14" s="6"/>
      <c r="K14" s="10"/>
    </row>
    <row r="15" spans="1:11" ht="15.75">
      <c r="A15" s="4"/>
      <c r="B15" s="5" t="s">
        <v>29</v>
      </c>
      <c r="C15" s="6"/>
      <c r="D15" s="6"/>
      <c r="E15" s="5"/>
      <c r="F15" s="8">
        <f t="shared" si="0"/>
        <v>0</v>
      </c>
      <c r="G15" s="5"/>
      <c r="H15" s="6"/>
      <c r="I15" s="7"/>
      <c r="J15" s="6"/>
      <c r="K15" s="10"/>
    </row>
    <row r="16" spans="1:11" ht="18.75" customHeight="1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29.25" customHeight="1">
      <c r="A19" s="4"/>
      <c r="B19" s="5" t="s">
        <v>30</v>
      </c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21.1</v>
      </c>
      <c r="D48" s="17">
        <f>SUM(D5:D47)</f>
        <v>10722</v>
      </c>
      <c r="E48" s="18"/>
      <c r="F48" s="19">
        <f t="shared" si="0"/>
        <v>10743.1</v>
      </c>
      <c r="G48" s="20"/>
      <c r="H48" s="17">
        <f>SUM(H5:H47)</f>
        <v>20.200000000000003</v>
      </c>
      <c r="I48" s="18"/>
      <c r="J48" s="17">
        <f>SUM(J5:J47)</f>
        <v>10722</v>
      </c>
      <c r="K48" s="21">
        <f>C48-H48</f>
        <v>0.8999999999999986</v>
      </c>
    </row>
    <row r="51" spans="2:8" ht="15.75">
      <c r="B51" s="22" t="s">
        <v>31</v>
      </c>
      <c r="F51" s="23"/>
      <c r="G51" s="188" t="s">
        <v>32</v>
      </c>
      <c r="H51" s="188"/>
    </row>
    <row r="52" spans="2:8" ht="15">
      <c r="B52" s="22"/>
      <c r="F52" s="189" t="s">
        <v>17</v>
      </c>
      <c r="G52" s="189"/>
      <c r="H52" s="189"/>
    </row>
    <row r="53" spans="2:9" ht="15.75">
      <c r="B53" s="22" t="s">
        <v>18</v>
      </c>
      <c r="F53" s="23"/>
      <c r="G53" s="188" t="s">
        <v>33</v>
      </c>
      <c r="H53" s="188"/>
      <c r="I53" t="s">
        <v>34</v>
      </c>
    </row>
    <row r="54" spans="6:8" ht="12.75">
      <c r="F54" s="189" t="s">
        <v>17</v>
      </c>
      <c r="G54" s="189"/>
      <c r="H54" s="18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G4" sqref="G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100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300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4"/>
      <c r="B5" s="5"/>
      <c r="C5" s="6"/>
      <c r="D5" s="6"/>
      <c r="E5" s="7"/>
      <c r="F5" s="8">
        <f aca="true" t="shared" si="0" ref="F5:F48">SUM(C5,D5)</f>
        <v>0</v>
      </c>
      <c r="G5" s="5"/>
      <c r="H5" s="6"/>
      <c r="I5" s="9"/>
      <c r="J5" s="6"/>
      <c r="K5" s="10"/>
    </row>
    <row r="6" spans="1:11" ht="15.75">
      <c r="A6" s="4"/>
      <c r="B6" s="5"/>
      <c r="C6" s="6"/>
      <c r="D6" s="6"/>
      <c r="E6" s="7"/>
      <c r="F6" s="8">
        <f t="shared" si="0"/>
        <v>0</v>
      </c>
      <c r="G6" s="5"/>
      <c r="H6" s="6"/>
      <c r="I6" s="9"/>
      <c r="J6" s="6"/>
      <c r="K6" s="10"/>
    </row>
    <row r="7" spans="1:11" ht="15.75">
      <c r="A7" s="4"/>
      <c r="B7" s="5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0</v>
      </c>
      <c r="E48" s="18"/>
      <c r="F48" s="19">
        <f t="shared" si="0"/>
        <v>0</v>
      </c>
      <c r="G48" s="20"/>
      <c r="H48" s="17">
        <f>SUM(H5:H47)</f>
        <v>0</v>
      </c>
      <c r="I48" s="18"/>
      <c r="J48" s="17">
        <f>SUM(J5:J47)</f>
        <v>0</v>
      </c>
      <c r="K48" s="21">
        <f>C48-H48</f>
        <v>0</v>
      </c>
    </row>
    <row r="51" spans="2:8" ht="15.75">
      <c r="B51" s="22" t="s">
        <v>15</v>
      </c>
      <c r="F51" s="23"/>
      <c r="G51" s="188" t="s">
        <v>101</v>
      </c>
      <c r="H51" s="188"/>
    </row>
    <row r="52" spans="2:8" ht="15">
      <c r="B52" s="22"/>
      <c r="F52" s="189" t="s">
        <v>17</v>
      </c>
      <c r="G52" s="189"/>
      <c r="H52" s="189"/>
    </row>
    <row r="53" spans="2:8" ht="15.75">
      <c r="B53" s="22" t="s">
        <v>18</v>
      </c>
      <c r="F53" s="23"/>
      <c r="G53" s="188" t="s">
        <v>102</v>
      </c>
      <c r="H53" s="188"/>
    </row>
    <row r="54" spans="6:8" ht="12.75">
      <c r="F54" s="189" t="s">
        <v>17</v>
      </c>
      <c r="G54" s="189"/>
      <c r="H54" s="18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PageLayoutView="0" workbookViewId="0" topLeftCell="A1">
      <selection activeCell="A15" sqref="A15:C17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2" ht="61.5" customHeight="1">
      <c r="A1" s="1"/>
      <c r="B1" s="1"/>
      <c r="C1" s="183" t="s">
        <v>103</v>
      </c>
      <c r="D1" s="183"/>
      <c r="E1" s="183"/>
      <c r="F1" s="183"/>
      <c r="G1" s="183"/>
      <c r="H1" s="183"/>
      <c r="I1" s="183"/>
      <c r="J1" s="183"/>
      <c r="K1" s="183"/>
      <c r="L1" s="1"/>
    </row>
    <row r="2" spans="1:11" ht="31.5" customHeight="1">
      <c r="A2" s="184" t="s">
        <v>301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31.5">
      <c r="A5" s="4">
        <v>1</v>
      </c>
      <c r="B5" s="72" t="s">
        <v>104</v>
      </c>
      <c r="C5" s="6"/>
      <c r="D5" s="6">
        <v>0</v>
      </c>
      <c r="E5" s="73" t="s">
        <v>37</v>
      </c>
      <c r="F5" s="8">
        <f>SUM(C5,D5)</f>
        <v>0</v>
      </c>
      <c r="G5" s="5"/>
      <c r="H5" s="6"/>
      <c r="I5" s="9"/>
      <c r="J5" s="6"/>
      <c r="K5" s="10"/>
    </row>
    <row r="6" spans="1:11" ht="48.75" customHeight="1">
      <c r="A6" s="12">
        <v>2</v>
      </c>
      <c r="B6" s="74" t="s">
        <v>105</v>
      </c>
      <c r="C6" s="14"/>
      <c r="D6" s="14">
        <v>0</v>
      </c>
      <c r="E6" s="75" t="s">
        <v>49</v>
      </c>
      <c r="F6" s="8">
        <f>SUM(C6,D6)</f>
        <v>0</v>
      </c>
      <c r="G6" s="13"/>
      <c r="H6" s="14"/>
      <c r="I6" s="15"/>
      <c r="J6" s="14"/>
      <c r="K6" s="10"/>
    </row>
    <row r="7" spans="1:11" ht="15.75">
      <c r="A7" s="12"/>
      <c r="B7" s="13"/>
      <c r="C7" s="14"/>
      <c r="D7" s="14"/>
      <c r="E7" s="15"/>
      <c r="F7" s="8">
        <f>SUM(C7,D7)</f>
        <v>0</v>
      </c>
      <c r="G7" s="13"/>
      <c r="H7" s="14"/>
      <c r="I7" s="15"/>
      <c r="J7" s="14"/>
      <c r="K7" s="10"/>
    </row>
    <row r="8" spans="1:11" ht="15.75">
      <c r="A8" s="13"/>
      <c r="B8" s="16" t="s">
        <v>14</v>
      </c>
      <c r="C8" s="17">
        <f>SUM(C5:C7)</f>
        <v>0</v>
      </c>
      <c r="D8" s="17">
        <f>SUM(D5:D7)</f>
        <v>0</v>
      </c>
      <c r="E8" s="18"/>
      <c r="F8" s="19">
        <f>SUM(C8,D8)</f>
        <v>0</v>
      </c>
      <c r="G8" s="20"/>
      <c r="H8" s="17">
        <f>SUM(H5:H7)</f>
        <v>0</v>
      </c>
      <c r="I8" s="18"/>
      <c r="J8" s="17">
        <f>SUM(J5:J7)</f>
        <v>0</v>
      </c>
      <c r="K8" s="21">
        <f>C8-H8</f>
        <v>0</v>
      </c>
    </row>
    <row r="10" spans="2:8" ht="15.75">
      <c r="B10" s="22" t="s">
        <v>106</v>
      </c>
      <c r="F10" s="23"/>
      <c r="G10" s="188" t="s">
        <v>107</v>
      </c>
      <c r="H10" s="188"/>
    </row>
    <row r="11" spans="2:8" ht="15">
      <c r="B11" s="22"/>
      <c r="F11" s="189" t="s">
        <v>17</v>
      </c>
      <c r="G11" s="189"/>
      <c r="H11" s="189"/>
    </row>
    <row r="12" spans="2:8" ht="15" customHeight="1">
      <c r="B12" s="22" t="s">
        <v>18</v>
      </c>
      <c r="F12" s="23"/>
      <c r="G12" s="188" t="s">
        <v>108</v>
      </c>
      <c r="H12" s="188"/>
    </row>
    <row r="13" spans="6:8" ht="12.75">
      <c r="F13" s="189" t="s">
        <v>17</v>
      </c>
      <c r="G13" s="189"/>
      <c r="H13" s="189"/>
    </row>
    <row r="15" ht="12.75">
      <c r="B15" s="76"/>
    </row>
    <row r="16" ht="12.75">
      <c r="B16" s="76"/>
    </row>
  </sheetData>
  <sheetProtection selectLockedCells="1" selectUnlockedCells="1"/>
  <mergeCells count="12">
    <mergeCell ref="G10:H10"/>
    <mergeCell ref="F11:H11"/>
    <mergeCell ref="G12:H12"/>
    <mergeCell ref="F13:H13"/>
    <mergeCell ref="C1:K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zoomScale="90" zoomScaleNormal="90" zoomScalePageLayoutView="0" workbookViewId="0" topLeftCell="A1">
      <selection activeCell="E4" sqref="E4"/>
    </sheetView>
  </sheetViews>
  <sheetFormatPr defaultColWidth="8.8515625" defaultRowHeight="12.75"/>
  <cols>
    <col min="1" max="1" width="7.28125" style="77" customWidth="1"/>
    <col min="2" max="2" width="24.421875" style="77" customWidth="1"/>
    <col min="3" max="3" width="16.28125" style="77" customWidth="1"/>
    <col min="4" max="4" width="13.57421875" style="77" customWidth="1"/>
    <col min="5" max="5" width="18.8515625" style="77" customWidth="1"/>
    <col min="6" max="6" width="15.8515625" style="77" customWidth="1"/>
    <col min="7" max="7" width="16.57421875" style="77" customWidth="1"/>
    <col min="8" max="8" width="14.28125" style="77" customWidth="1"/>
    <col min="9" max="9" width="23.8515625" style="77" customWidth="1"/>
    <col min="10" max="10" width="14.00390625" style="77" customWidth="1"/>
    <col min="11" max="11" width="15.57421875" style="77" customWidth="1"/>
    <col min="12" max="16384" width="8.8515625" style="77" customWidth="1"/>
  </cols>
  <sheetData>
    <row r="1" spans="1:11" ht="61.5" customHeight="1">
      <c r="A1" s="78"/>
      <c r="B1" s="203" t="s">
        <v>109</v>
      </c>
      <c r="C1" s="203"/>
      <c r="D1" s="203"/>
      <c r="E1" s="203"/>
      <c r="F1" s="203"/>
      <c r="G1" s="203"/>
      <c r="H1" s="203"/>
      <c r="I1" s="203"/>
      <c r="J1" s="203"/>
      <c r="K1" s="78"/>
    </row>
    <row r="2" spans="1:11" ht="31.5" customHeight="1">
      <c r="A2" s="204" t="s">
        <v>302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33" customHeight="1">
      <c r="A3" s="205" t="s">
        <v>2</v>
      </c>
      <c r="B3" s="205" t="s">
        <v>3</v>
      </c>
      <c r="C3" s="206" t="s">
        <v>4</v>
      </c>
      <c r="D3" s="206"/>
      <c r="E3" s="206"/>
      <c r="F3" s="206" t="s">
        <v>5</v>
      </c>
      <c r="G3" s="206" t="s">
        <v>6</v>
      </c>
      <c r="H3" s="206"/>
      <c r="I3" s="206"/>
      <c r="J3" s="206"/>
      <c r="K3" s="207" t="s">
        <v>7</v>
      </c>
    </row>
    <row r="4" spans="1:11" ht="158.25" customHeight="1">
      <c r="A4" s="205"/>
      <c r="B4" s="205"/>
      <c r="C4" s="79" t="s">
        <v>8</v>
      </c>
      <c r="D4" s="79" t="s">
        <v>9</v>
      </c>
      <c r="E4" s="79" t="s">
        <v>10</v>
      </c>
      <c r="F4" s="206"/>
      <c r="G4" s="80" t="s">
        <v>11</v>
      </c>
      <c r="H4" s="79" t="s">
        <v>12</v>
      </c>
      <c r="I4" s="79" t="s">
        <v>13</v>
      </c>
      <c r="J4" s="79" t="s">
        <v>12</v>
      </c>
      <c r="K4" s="207"/>
    </row>
    <row r="5" spans="1:11" ht="15.75">
      <c r="A5" s="81">
        <v>1</v>
      </c>
      <c r="B5" s="82" t="s">
        <v>50</v>
      </c>
      <c r="C5" s="83">
        <v>4</v>
      </c>
      <c r="D5" s="83"/>
      <c r="E5" s="81"/>
      <c r="F5" s="84">
        <f aca="true" t="shared" si="0" ref="F5:F25">SUM(C5,D5)</f>
        <v>4</v>
      </c>
      <c r="G5" s="81"/>
      <c r="H5" s="83"/>
      <c r="I5" s="85"/>
      <c r="J5" s="83"/>
      <c r="K5" s="86"/>
    </row>
    <row r="6" spans="1:11" ht="15.75">
      <c r="A6" s="81">
        <v>2</v>
      </c>
      <c r="B6" s="82" t="s">
        <v>110</v>
      </c>
      <c r="C6" s="83">
        <v>2.2</v>
      </c>
      <c r="D6" s="83"/>
      <c r="E6" s="81"/>
      <c r="F6" s="87">
        <f t="shared" si="0"/>
        <v>2.2</v>
      </c>
      <c r="G6" s="81"/>
      <c r="H6" s="83"/>
      <c r="I6" s="85"/>
      <c r="J6" s="83"/>
      <c r="K6" s="86"/>
    </row>
    <row r="7" spans="1:11" ht="15.75">
      <c r="A7" s="81"/>
      <c r="B7" s="81"/>
      <c r="C7" s="88"/>
      <c r="D7" s="89"/>
      <c r="E7" s="90"/>
      <c r="F7" s="87">
        <f t="shared" si="0"/>
        <v>0</v>
      </c>
      <c r="G7" s="82"/>
      <c r="H7" s="88"/>
      <c r="I7" s="85"/>
      <c r="J7" s="89"/>
      <c r="K7" s="91"/>
    </row>
    <row r="8" spans="1:11" ht="15.75">
      <c r="A8" s="81"/>
      <c r="B8" s="92"/>
      <c r="C8" s="89"/>
      <c r="D8" s="89"/>
      <c r="E8" s="90"/>
      <c r="F8" s="87">
        <f t="shared" si="0"/>
        <v>0</v>
      </c>
      <c r="G8" s="92"/>
      <c r="H8" s="89"/>
      <c r="I8" s="93"/>
      <c r="J8" s="89"/>
      <c r="K8" s="91"/>
    </row>
    <row r="9" spans="1:11" ht="15.75">
      <c r="A9" s="81"/>
      <c r="B9" s="92"/>
      <c r="C9" s="89"/>
      <c r="D9" s="89"/>
      <c r="E9" s="90"/>
      <c r="F9" s="87">
        <f t="shared" si="0"/>
        <v>0</v>
      </c>
      <c r="G9" s="92"/>
      <c r="H9" s="89"/>
      <c r="I9" s="93"/>
      <c r="J9" s="89"/>
      <c r="K9" s="91"/>
    </row>
    <row r="10" spans="1:11" ht="15.75">
      <c r="A10" s="81"/>
      <c r="B10" s="92"/>
      <c r="C10" s="89"/>
      <c r="D10" s="89"/>
      <c r="E10" s="90"/>
      <c r="F10" s="87">
        <f t="shared" si="0"/>
        <v>0</v>
      </c>
      <c r="G10" s="92"/>
      <c r="H10" s="89"/>
      <c r="I10" s="93"/>
      <c r="J10" s="89"/>
      <c r="K10" s="91"/>
    </row>
    <row r="11" spans="1:11" ht="15.75">
      <c r="A11" s="81"/>
      <c r="B11" s="92"/>
      <c r="C11" s="89"/>
      <c r="D11" s="89"/>
      <c r="E11" s="90"/>
      <c r="F11" s="87">
        <f t="shared" si="0"/>
        <v>0</v>
      </c>
      <c r="G11" s="82"/>
      <c r="H11" s="89"/>
      <c r="I11" s="90"/>
      <c r="J11" s="89"/>
      <c r="K11" s="91"/>
    </row>
    <row r="12" spans="1:11" ht="15.75">
      <c r="A12" s="81"/>
      <c r="B12" s="92"/>
      <c r="C12" s="89"/>
      <c r="D12" s="89"/>
      <c r="E12" s="90"/>
      <c r="F12" s="87">
        <f t="shared" si="0"/>
        <v>0</v>
      </c>
      <c r="G12" s="82"/>
      <c r="H12" s="89"/>
      <c r="I12" s="90"/>
      <c r="J12" s="89"/>
      <c r="K12" s="91"/>
    </row>
    <row r="13" spans="1:11" ht="15.75">
      <c r="A13" s="81"/>
      <c r="B13" s="92"/>
      <c r="C13" s="89"/>
      <c r="D13" s="89"/>
      <c r="E13" s="90"/>
      <c r="F13" s="87">
        <f t="shared" si="0"/>
        <v>0</v>
      </c>
      <c r="G13" s="92"/>
      <c r="H13" s="89"/>
      <c r="I13" s="90"/>
      <c r="J13" s="89"/>
      <c r="K13" s="91"/>
    </row>
    <row r="14" spans="1:11" ht="15.75">
      <c r="A14" s="82"/>
      <c r="B14" s="92"/>
      <c r="C14" s="89"/>
      <c r="D14" s="89"/>
      <c r="E14" s="90"/>
      <c r="F14" s="87">
        <f t="shared" si="0"/>
        <v>0</v>
      </c>
      <c r="G14" s="92"/>
      <c r="H14" s="89"/>
      <c r="I14" s="90"/>
      <c r="J14" s="89"/>
      <c r="K14" s="91"/>
    </row>
    <row r="15" spans="1:11" ht="15.75">
      <c r="A15" s="81"/>
      <c r="B15" s="92"/>
      <c r="C15" s="89"/>
      <c r="D15" s="89"/>
      <c r="E15" s="90"/>
      <c r="F15" s="87">
        <f t="shared" si="0"/>
        <v>0</v>
      </c>
      <c r="G15" s="92"/>
      <c r="H15" s="89"/>
      <c r="I15" s="90"/>
      <c r="J15" s="89"/>
      <c r="K15" s="91"/>
    </row>
    <row r="16" spans="1:11" ht="15.75">
      <c r="A16" s="81"/>
      <c r="B16" s="92"/>
      <c r="C16" s="89"/>
      <c r="D16" s="89"/>
      <c r="E16" s="90"/>
      <c r="F16" s="87">
        <f t="shared" si="0"/>
        <v>0</v>
      </c>
      <c r="G16" s="92"/>
      <c r="H16" s="89"/>
      <c r="I16" s="90"/>
      <c r="J16" s="89"/>
      <c r="K16" s="91"/>
    </row>
    <row r="17" spans="1:11" ht="15.75">
      <c r="A17" s="81"/>
      <c r="B17" s="92"/>
      <c r="C17" s="89"/>
      <c r="D17" s="89"/>
      <c r="E17" s="90"/>
      <c r="F17" s="87">
        <f t="shared" si="0"/>
        <v>0</v>
      </c>
      <c r="G17" s="92"/>
      <c r="H17" s="89"/>
      <c r="I17" s="90"/>
      <c r="J17" s="89"/>
      <c r="K17" s="91"/>
    </row>
    <row r="18" spans="1:11" ht="15.75">
      <c r="A18" s="81"/>
      <c r="B18" s="92"/>
      <c r="C18" s="89"/>
      <c r="D18" s="89"/>
      <c r="E18" s="90"/>
      <c r="F18" s="87">
        <f t="shared" si="0"/>
        <v>0</v>
      </c>
      <c r="G18" s="92"/>
      <c r="H18" s="89"/>
      <c r="I18" s="90"/>
      <c r="J18" s="89"/>
      <c r="K18" s="91"/>
    </row>
    <row r="19" spans="1:11" ht="15.75">
      <c r="A19" s="81"/>
      <c r="B19" s="92"/>
      <c r="C19" s="89"/>
      <c r="D19" s="89"/>
      <c r="E19" s="90"/>
      <c r="F19" s="87">
        <f t="shared" si="0"/>
        <v>0</v>
      </c>
      <c r="G19" s="92"/>
      <c r="H19" s="89"/>
      <c r="I19" s="90"/>
      <c r="J19" s="89"/>
      <c r="K19" s="91"/>
    </row>
    <row r="20" spans="1:11" ht="15.75">
      <c r="A20" s="82"/>
      <c r="B20" s="92"/>
      <c r="C20" s="89"/>
      <c r="D20" s="89"/>
      <c r="E20" s="90"/>
      <c r="F20" s="87">
        <f t="shared" si="0"/>
        <v>0</v>
      </c>
      <c r="G20" s="92"/>
      <c r="H20" s="89"/>
      <c r="I20" s="90"/>
      <c r="J20" s="89"/>
      <c r="K20" s="91"/>
    </row>
    <row r="21" spans="1:11" ht="15.75">
      <c r="A21" s="82"/>
      <c r="B21" s="92"/>
      <c r="C21" s="89"/>
      <c r="D21" s="89"/>
      <c r="E21" s="90"/>
      <c r="F21" s="87">
        <f t="shared" si="0"/>
        <v>0</v>
      </c>
      <c r="G21" s="92"/>
      <c r="H21" s="89"/>
      <c r="I21" s="90"/>
      <c r="J21" s="89"/>
      <c r="K21" s="91"/>
    </row>
    <row r="22" spans="1:11" ht="15.75">
      <c r="A22" s="94"/>
      <c r="B22" s="95"/>
      <c r="C22" s="96"/>
      <c r="D22" s="96"/>
      <c r="E22" s="97"/>
      <c r="F22" s="87">
        <f t="shared" si="0"/>
        <v>0</v>
      </c>
      <c r="G22" s="95"/>
      <c r="H22" s="96"/>
      <c r="I22" s="97"/>
      <c r="J22" s="96"/>
      <c r="K22" s="91"/>
    </row>
    <row r="23" spans="1:11" ht="15.75">
      <c r="A23" s="94"/>
      <c r="B23" s="95"/>
      <c r="C23" s="96"/>
      <c r="D23" s="96"/>
      <c r="E23" s="97"/>
      <c r="F23" s="87">
        <f t="shared" si="0"/>
        <v>0</v>
      </c>
      <c r="G23" s="95"/>
      <c r="H23" s="96"/>
      <c r="I23" s="97"/>
      <c r="J23" s="96"/>
      <c r="K23" s="91"/>
    </row>
    <row r="24" spans="1:11" ht="15.75">
      <c r="A24" s="94"/>
      <c r="B24" s="95"/>
      <c r="C24" s="96"/>
      <c r="D24" s="96"/>
      <c r="E24" s="97"/>
      <c r="F24" s="87">
        <f t="shared" si="0"/>
        <v>0</v>
      </c>
      <c r="G24" s="95"/>
      <c r="H24" s="96"/>
      <c r="I24" s="97"/>
      <c r="J24" s="96"/>
      <c r="K24" s="91"/>
    </row>
    <row r="25" spans="1:11" ht="15.75">
      <c r="A25" s="95"/>
      <c r="B25" s="98" t="s">
        <v>14</v>
      </c>
      <c r="C25" s="99">
        <f>SUM(C5:C24)</f>
        <v>6.2</v>
      </c>
      <c r="D25" s="99">
        <f>SUM(D5:D24)</f>
        <v>0</v>
      </c>
      <c r="E25" s="100"/>
      <c r="F25" s="101">
        <f t="shared" si="0"/>
        <v>6.2</v>
      </c>
      <c r="G25" s="102"/>
      <c r="H25" s="99">
        <f>SUM(H5:H24)</f>
        <v>0</v>
      </c>
      <c r="I25" s="100"/>
      <c r="J25" s="99">
        <f>SUM(J5:J24)</f>
        <v>0</v>
      </c>
      <c r="K25" s="103">
        <f>C25-H25</f>
        <v>6.2</v>
      </c>
    </row>
    <row r="28" spans="2:8" ht="15.75">
      <c r="B28" s="104" t="s">
        <v>15</v>
      </c>
      <c r="F28" s="23"/>
      <c r="G28" s="188" t="s">
        <v>111</v>
      </c>
      <c r="H28" s="188"/>
    </row>
    <row r="29" spans="2:8" ht="15">
      <c r="B29" s="104"/>
      <c r="F29" s="189" t="s">
        <v>17</v>
      </c>
      <c r="G29" s="189"/>
      <c r="H29" s="189"/>
    </row>
    <row r="30" spans="2:8" ht="15.75">
      <c r="B30" s="104" t="s">
        <v>18</v>
      </c>
      <c r="F30" s="23"/>
      <c r="G30" s="188" t="s">
        <v>112</v>
      </c>
      <c r="H30" s="188"/>
    </row>
    <row r="31" spans="6:8" ht="15">
      <c r="F31" s="189" t="s">
        <v>17</v>
      </c>
      <c r="G31" s="189"/>
      <c r="H31" s="189"/>
    </row>
  </sheetData>
  <sheetProtection selectLockedCells="1" selectUnlockedCells="1"/>
  <mergeCells count="12">
    <mergeCell ref="G28:H28"/>
    <mergeCell ref="F29:H29"/>
    <mergeCell ref="G30:H30"/>
    <mergeCell ref="F31:H31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A1" sqref="A1:IV2"/>
    </sheetView>
  </sheetViews>
  <sheetFormatPr defaultColWidth="9.14062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83" t="s">
        <v>113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48.75" customHeight="1">
      <c r="A5" s="4">
        <v>1</v>
      </c>
      <c r="B5" s="105" t="s">
        <v>114</v>
      </c>
      <c r="C5" s="6"/>
      <c r="D5" s="6">
        <v>240</v>
      </c>
      <c r="E5" s="106" t="s">
        <v>115</v>
      </c>
      <c r="F5" s="8">
        <f aca="true" t="shared" si="0" ref="F5:F47">SUM(C5,D5)</f>
        <v>240</v>
      </c>
      <c r="G5" s="5"/>
      <c r="H5" s="6"/>
      <c r="I5" s="9"/>
      <c r="J5" s="6"/>
      <c r="K5" s="10"/>
    </row>
    <row r="6" spans="1:11" ht="75">
      <c r="A6" s="4"/>
      <c r="B6" s="5"/>
      <c r="C6" s="6"/>
      <c r="D6" s="6">
        <v>21.7</v>
      </c>
      <c r="E6" s="106" t="s">
        <v>116</v>
      </c>
      <c r="F6" s="8">
        <f t="shared" si="0"/>
        <v>21.7</v>
      </c>
      <c r="G6" s="5"/>
      <c r="H6" s="6"/>
      <c r="I6" s="9"/>
      <c r="J6" s="6"/>
      <c r="K6" s="10"/>
    </row>
    <row r="7" spans="1:11" ht="15.75">
      <c r="A7" s="4"/>
      <c r="B7" s="5"/>
      <c r="C7" s="6"/>
      <c r="D7" s="6">
        <v>32.37</v>
      </c>
      <c r="E7" s="106" t="s">
        <v>117</v>
      </c>
      <c r="F7" s="8">
        <f t="shared" si="0"/>
        <v>32.37</v>
      </c>
      <c r="G7" s="5"/>
      <c r="H7" s="6"/>
      <c r="I7" s="9"/>
      <c r="J7" s="6"/>
      <c r="K7" s="10"/>
    </row>
    <row r="8" spans="1:11" ht="15.75">
      <c r="A8" s="4"/>
      <c r="B8" s="5"/>
      <c r="C8" s="6"/>
      <c r="D8" s="6">
        <v>50.78</v>
      </c>
      <c r="E8" s="106" t="s">
        <v>118</v>
      </c>
      <c r="F8" s="8">
        <f t="shared" si="0"/>
        <v>50.78</v>
      </c>
      <c r="G8" s="5"/>
      <c r="H8" s="6"/>
      <c r="I8" s="9"/>
      <c r="J8" s="6"/>
      <c r="K8" s="10"/>
    </row>
    <row r="9" spans="1:11" ht="15.75">
      <c r="A9" s="4"/>
      <c r="B9" s="5"/>
      <c r="C9" s="6"/>
      <c r="D9" s="6">
        <v>49.816</v>
      </c>
      <c r="E9" s="106" t="s">
        <v>119</v>
      </c>
      <c r="F9" s="8">
        <f t="shared" si="0"/>
        <v>49.816</v>
      </c>
      <c r="G9" s="5"/>
      <c r="H9" s="6"/>
      <c r="I9" s="9"/>
      <c r="J9" s="6"/>
      <c r="K9" s="10"/>
    </row>
    <row r="10" spans="1:11" ht="15.75">
      <c r="A10" s="4"/>
      <c r="B10" s="5"/>
      <c r="C10" s="6"/>
      <c r="D10" s="6">
        <v>9.654</v>
      </c>
      <c r="E10" s="106" t="s">
        <v>120</v>
      </c>
      <c r="F10" s="8">
        <f t="shared" si="0"/>
        <v>9.654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5"/>
      <c r="H11" s="6"/>
      <c r="I11" s="7"/>
      <c r="J11" s="6"/>
      <c r="K11" s="10"/>
    </row>
    <row r="12" spans="1:11" ht="15.75">
      <c r="A12" s="11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" customHeight="1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.75">
      <c r="A14" s="4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11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4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11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4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11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2"/>
      <c r="B44" s="13"/>
      <c r="C44" s="14"/>
      <c r="D44" s="14"/>
      <c r="E44" s="15"/>
      <c r="F44" s="8">
        <f t="shared" si="0"/>
        <v>0</v>
      </c>
      <c r="G44" s="13"/>
      <c r="H44" s="14"/>
      <c r="I44" s="15"/>
      <c r="J44" s="14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3"/>
      <c r="B47" s="16" t="s">
        <v>14</v>
      </c>
      <c r="C47" s="17">
        <f>SUM(C5:C46)</f>
        <v>0</v>
      </c>
      <c r="D47" s="17">
        <f>SUM(D5:D46)</f>
        <v>404.32000000000005</v>
      </c>
      <c r="E47" s="18"/>
      <c r="F47" s="19">
        <f t="shared" si="0"/>
        <v>404.32000000000005</v>
      </c>
      <c r="G47" s="20"/>
      <c r="H47" s="17">
        <f>SUM(H5:H46)</f>
        <v>0</v>
      </c>
      <c r="I47" s="18"/>
      <c r="J47" s="17">
        <f>SUM(J5:J46)</f>
        <v>0</v>
      </c>
      <c r="K47" s="21">
        <v>456.95</v>
      </c>
    </row>
    <row r="48" spans="1:11" ht="15.75">
      <c r="A48" s="107"/>
      <c r="B48" s="108"/>
      <c r="C48" s="109"/>
      <c r="D48" s="109"/>
      <c r="E48" s="110"/>
      <c r="F48" s="111"/>
      <c r="G48" s="112"/>
      <c r="H48" s="109"/>
      <c r="I48" s="110"/>
      <c r="J48" s="109"/>
      <c r="K48" s="113"/>
    </row>
    <row r="50" spans="2:8" ht="15.75">
      <c r="B50" s="22" t="s">
        <v>15</v>
      </c>
      <c r="F50" s="23"/>
      <c r="G50" s="188" t="s">
        <v>121</v>
      </c>
      <c r="H50" s="188"/>
    </row>
    <row r="51" spans="2:8" ht="15">
      <c r="B51" s="22"/>
      <c r="F51" s="189" t="s">
        <v>17</v>
      </c>
      <c r="G51" s="189"/>
      <c r="H51" s="189"/>
    </row>
    <row r="52" spans="2:8" ht="15.75">
      <c r="B52" s="22" t="s">
        <v>18</v>
      </c>
      <c r="F52" s="23"/>
      <c r="G52" s="188" t="s">
        <v>122</v>
      </c>
      <c r="H52" s="188"/>
    </row>
    <row r="53" spans="6:8" ht="12.75">
      <c r="F53" s="189" t="s">
        <v>17</v>
      </c>
      <c r="G53" s="189"/>
      <c r="H53" s="189"/>
    </row>
    <row r="54" ht="12.75">
      <c r="B54" t="s">
        <v>123</v>
      </c>
    </row>
  </sheetData>
  <sheetProtection selectLockedCells="1" selectUnlockedCells="1"/>
  <mergeCells count="12">
    <mergeCell ref="G50:H50"/>
    <mergeCell ref="F51:H51"/>
    <mergeCell ref="G52:H52"/>
    <mergeCell ref="F53:H53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0"/>
  <sheetViews>
    <sheetView zoomScale="90" zoomScaleNormal="90" zoomScalePageLayoutView="0" workbookViewId="0" topLeftCell="A1">
      <selection activeCell="G4" sqref="G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82.5" customHeight="1">
      <c r="A1" s="1"/>
      <c r="B1" s="183" t="s">
        <v>124</v>
      </c>
      <c r="C1" s="183"/>
      <c r="D1" s="183"/>
      <c r="E1" s="183"/>
      <c r="F1" s="183"/>
      <c r="G1" s="183"/>
      <c r="H1" s="183"/>
      <c r="I1" s="183"/>
      <c r="J1" s="114"/>
      <c r="K1" s="1"/>
    </row>
    <row r="2" spans="1:11" ht="31.5" customHeight="1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38.25">
      <c r="A5" s="4">
        <v>1</v>
      </c>
      <c r="B5" s="5" t="s">
        <v>125</v>
      </c>
      <c r="C5" s="6">
        <v>0</v>
      </c>
      <c r="D5" s="6">
        <v>0</v>
      </c>
      <c r="E5" s="115" t="s">
        <v>126</v>
      </c>
      <c r="F5" s="8">
        <f aca="true" t="shared" si="0" ref="F5:F44">SUM(C5,D5)</f>
        <v>0</v>
      </c>
      <c r="G5" s="5"/>
      <c r="H5" s="6">
        <v>0</v>
      </c>
      <c r="I5" s="115" t="s">
        <v>126</v>
      </c>
      <c r="J5" s="6">
        <v>0</v>
      </c>
      <c r="K5" s="10">
        <v>0</v>
      </c>
    </row>
    <row r="6" spans="1:11" ht="15.75">
      <c r="A6" s="4"/>
      <c r="B6" s="5"/>
      <c r="C6" s="6"/>
      <c r="D6" s="6"/>
      <c r="E6" s="7"/>
      <c r="F6" s="8">
        <f t="shared" si="0"/>
        <v>0</v>
      </c>
      <c r="G6" s="11"/>
      <c r="H6" s="6"/>
      <c r="I6" s="7"/>
      <c r="J6" s="6"/>
      <c r="K6" s="10"/>
    </row>
    <row r="7" spans="1:11" ht="15.75">
      <c r="A7" s="4"/>
      <c r="B7" s="5"/>
      <c r="C7" s="6"/>
      <c r="D7" s="6"/>
      <c r="E7" s="7"/>
      <c r="F7" s="8">
        <f t="shared" si="0"/>
        <v>0</v>
      </c>
      <c r="G7" s="11"/>
      <c r="H7" s="6"/>
      <c r="I7" s="7"/>
      <c r="J7" s="6"/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7"/>
      <c r="J8" s="6"/>
      <c r="K8" s="10"/>
    </row>
    <row r="9" spans="1:11" ht="15.75">
      <c r="A9" s="11"/>
      <c r="B9" s="5"/>
      <c r="C9" s="6"/>
      <c r="D9" s="6"/>
      <c r="E9" s="7"/>
      <c r="F9" s="8">
        <f t="shared" si="0"/>
        <v>0</v>
      </c>
      <c r="G9" s="5"/>
      <c r="H9" s="6"/>
      <c r="I9" s="7"/>
      <c r="J9" s="6"/>
      <c r="K9" s="10"/>
    </row>
    <row r="10" spans="1:11" ht="15" customHeight="1">
      <c r="A10" s="11"/>
      <c r="B10" s="5"/>
      <c r="C10" s="6"/>
      <c r="D10" s="6"/>
      <c r="E10" s="7"/>
      <c r="F10" s="8">
        <f t="shared" si="0"/>
        <v>0</v>
      </c>
      <c r="G10" s="5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5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4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.75">
      <c r="A14" s="4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11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11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4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4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11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11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4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4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11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11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12"/>
      <c r="B41" s="13"/>
      <c r="C41" s="14"/>
      <c r="D41" s="14"/>
      <c r="E41" s="15"/>
      <c r="F41" s="8">
        <f t="shared" si="0"/>
        <v>0</v>
      </c>
      <c r="G41" s="13"/>
      <c r="H41" s="14"/>
      <c r="I41" s="15"/>
      <c r="J41" s="14"/>
      <c r="K41" s="10"/>
    </row>
    <row r="42" spans="1:11" ht="15.75">
      <c r="A42" s="12"/>
      <c r="B42" s="13"/>
      <c r="C42" s="14"/>
      <c r="D42" s="14"/>
      <c r="E42" s="15"/>
      <c r="F42" s="8">
        <f t="shared" si="0"/>
        <v>0</v>
      </c>
      <c r="G42" s="13"/>
      <c r="H42" s="14"/>
      <c r="I42" s="15"/>
      <c r="J42" s="14"/>
      <c r="K42" s="10"/>
    </row>
    <row r="43" spans="1:11" ht="15.75">
      <c r="A43" s="12"/>
      <c r="B43" s="13"/>
      <c r="C43" s="14"/>
      <c r="D43" s="14"/>
      <c r="E43" s="15"/>
      <c r="F43" s="8">
        <f t="shared" si="0"/>
        <v>0</v>
      </c>
      <c r="G43" s="13"/>
      <c r="H43" s="14"/>
      <c r="I43" s="15"/>
      <c r="J43" s="14"/>
      <c r="K43" s="10"/>
    </row>
    <row r="44" spans="1:11" ht="15.75">
      <c r="A44" s="13"/>
      <c r="B44" s="16" t="s">
        <v>14</v>
      </c>
      <c r="C44" s="17">
        <f>SUM(C5:C43)</f>
        <v>0</v>
      </c>
      <c r="D44" s="17">
        <f>SUM(D5:D43)</f>
        <v>0</v>
      </c>
      <c r="E44" s="18"/>
      <c r="F44" s="19">
        <f t="shared" si="0"/>
        <v>0</v>
      </c>
      <c r="G44" s="20"/>
      <c r="H44" s="17">
        <f>SUM(H5:H43)</f>
        <v>0</v>
      </c>
      <c r="I44" s="18"/>
      <c r="J44" s="17">
        <f>SUM(J5:J43)</f>
        <v>0</v>
      </c>
      <c r="K44" s="21">
        <v>31.35</v>
      </c>
    </row>
    <row r="47" spans="2:8" ht="15.75">
      <c r="B47" s="22" t="s">
        <v>31</v>
      </c>
      <c r="F47" s="23"/>
      <c r="G47" s="188" t="s">
        <v>127</v>
      </c>
      <c r="H47" s="188"/>
    </row>
    <row r="48" spans="2:8" ht="15">
      <c r="B48" s="22"/>
      <c r="F48" s="189" t="s">
        <v>17</v>
      </c>
      <c r="G48" s="189"/>
      <c r="H48" s="189"/>
    </row>
    <row r="49" spans="2:8" ht="15.75">
      <c r="B49" s="22" t="s">
        <v>18</v>
      </c>
      <c r="F49" s="23"/>
      <c r="G49" s="188" t="s">
        <v>128</v>
      </c>
      <c r="H49" s="188"/>
    </row>
    <row r="50" spans="6:8" ht="12.75">
      <c r="F50" s="189" t="s">
        <v>17</v>
      </c>
      <c r="G50" s="189"/>
      <c r="H50" s="189"/>
    </row>
  </sheetData>
  <sheetProtection selectLockedCells="1" selectUnlockedCells="1"/>
  <mergeCells count="12">
    <mergeCell ref="G47:H47"/>
    <mergeCell ref="F48:H48"/>
    <mergeCell ref="G49:H49"/>
    <mergeCell ref="F50:H50"/>
    <mergeCell ref="B1:I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A2" sqref="A2:K2"/>
    </sheetView>
  </sheetViews>
  <sheetFormatPr defaultColWidth="11.57421875" defaultRowHeight="28.5" customHeight="1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94.5" customHeight="1">
      <c r="A1" s="1"/>
      <c r="B1" s="183" t="s">
        <v>129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20.25" customHeight="1">
      <c r="A2" s="184" t="s">
        <v>300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60.75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48.7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28.5" customHeight="1">
      <c r="A5" s="4">
        <v>1</v>
      </c>
      <c r="B5" s="5" t="s">
        <v>25</v>
      </c>
      <c r="C5" s="6">
        <v>0.5</v>
      </c>
      <c r="D5" s="6"/>
      <c r="E5" s="7"/>
      <c r="F5" s="8">
        <f aca="true" t="shared" si="0" ref="F5:F48">SUM(C5,D5)</f>
        <v>0.5</v>
      </c>
      <c r="G5" s="5"/>
      <c r="H5" s="6"/>
      <c r="I5" s="9"/>
      <c r="J5" s="6"/>
      <c r="K5" s="10"/>
    </row>
    <row r="6" spans="1:11" ht="28.5" customHeight="1">
      <c r="A6" s="4"/>
      <c r="B6" s="5"/>
      <c r="C6" s="6"/>
      <c r="D6" s="6"/>
      <c r="E6" s="7"/>
      <c r="F6" s="8">
        <f t="shared" si="0"/>
        <v>0</v>
      </c>
      <c r="G6" s="5"/>
      <c r="H6" s="6"/>
      <c r="I6" s="9"/>
      <c r="J6" s="6"/>
      <c r="K6" s="10"/>
    </row>
    <row r="7" spans="1:11" ht="28.5" customHeight="1">
      <c r="A7" s="4"/>
      <c r="B7" s="5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28.5" customHeight="1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28.5" customHeight="1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28.5" customHeight="1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28.5" customHeight="1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28.5" customHeight="1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28.5" customHeight="1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28.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28.5" customHeight="1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28.5" customHeight="1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28.5" customHeight="1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28.5" customHeight="1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28.5" customHeight="1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28.5" customHeight="1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28.5" customHeight="1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28.5" customHeight="1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28.5" customHeight="1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28.5" customHeight="1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28.5" customHeight="1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28.5" customHeight="1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28.5" customHeight="1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28.5" customHeight="1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28.5" customHeight="1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28.5" customHeight="1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28.5" customHeight="1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28.5" customHeight="1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28.5" customHeight="1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28.5" customHeight="1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28.5" customHeight="1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28.5" customHeight="1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28.5" customHeight="1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28.5" customHeight="1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28.5" customHeight="1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28.5" customHeight="1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28.5" customHeight="1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28.5" customHeight="1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28.5" customHeight="1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28.5" customHeight="1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28.5" customHeight="1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28.5" customHeight="1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28.5" customHeight="1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28.5" customHeight="1">
      <c r="A48" s="13"/>
      <c r="B48" s="16" t="s">
        <v>14</v>
      </c>
      <c r="C48" s="17">
        <f>SUM(C5:C47)</f>
        <v>0.5</v>
      </c>
      <c r="D48" s="17">
        <f>SUM(D5:D47)</f>
        <v>0</v>
      </c>
      <c r="E48" s="18"/>
      <c r="F48" s="19">
        <f t="shared" si="0"/>
        <v>0.5</v>
      </c>
      <c r="G48" s="20"/>
      <c r="H48" s="17">
        <f>SUM(H5:H47)</f>
        <v>0</v>
      </c>
      <c r="I48" s="18"/>
      <c r="J48" s="17">
        <f>SUM(J5:J47)</f>
        <v>0</v>
      </c>
      <c r="K48" s="21">
        <f>C48-H48</f>
        <v>0.5</v>
      </c>
    </row>
    <row r="51" spans="2:8" ht="28.5" customHeight="1">
      <c r="B51" s="22" t="s">
        <v>15</v>
      </c>
      <c r="F51" s="23"/>
      <c r="G51" s="188" t="s">
        <v>130</v>
      </c>
      <c r="H51" s="188"/>
    </row>
    <row r="52" spans="2:8" ht="28.5" customHeight="1">
      <c r="B52" s="22"/>
      <c r="F52" s="189" t="s">
        <v>17</v>
      </c>
      <c r="G52" s="189"/>
      <c r="H52" s="189"/>
    </row>
    <row r="53" spans="2:8" ht="28.5" customHeight="1">
      <c r="B53" s="22" t="s">
        <v>18</v>
      </c>
      <c r="F53" s="23"/>
      <c r="G53" s="188" t="s">
        <v>131</v>
      </c>
      <c r="H53" s="188"/>
    </row>
    <row r="54" spans="6:8" ht="28.5" customHeight="1">
      <c r="F54" s="189" t="s">
        <v>17</v>
      </c>
      <c r="G54" s="189"/>
      <c r="H54" s="18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4"/>
  <sheetViews>
    <sheetView zoomScale="80" zoomScaleNormal="80" zoomScalePageLayoutView="0" workbookViewId="0" topLeftCell="A1">
      <selection activeCell="M4" sqref="M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2" ht="95.25" customHeight="1">
      <c r="A1" s="1"/>
      <c r="B1" s="183" t="s">
        <v>132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1" ht="31.5" customHeight="1">
      <c r="A2" s="184" t="s">
        <v>303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57.75" customHeight="1">
      <c r="A5" s="116">
        <v>1</v>
      </c>
      <c r="B5" s="7" t="s">
        <v>133</v>
      </c>
      <c r="C5" s="117"/>
      <c r="D5" s="118">
        <v>69.61</v>
      </c>
      <c r="E5" s="4" t="s">
        <v>134</v>
      </c>
      <c r="F5" s="119">
        <f>SUM(C5,D5)</f>
        <v>69.61</v>
      </c>
      <c r="G5" s="2"/>
      <c r="H5" s="6"/>
      <c r="I5" s="120" t="s">
        <v>135</v>
      </c>
      <c r="J5" s="118">
        <v>69.61</v>
      </c>
      <c r="K5" s="10"/>
    </row>
    <row r="6" spans="1:11" ht="39" customHeight="1">
      <c r="A6" s="116"/>
      <c r="B6" s="121"/>
      <c r="C6" s="122"/>
      <c r="D6" s="122"/>
      <c r="E6" s="122"/>
      <c r="F6" s="119"/>
      <c r="G6" s="2"/>
      <c r="H6" s="6"/>
      <c r="I6" s="123" t="s">
        <v>136</v>
      </c>
      <c r="J6" s="118">
        <v>0.27</v>
      </c>
      <c r="K6" s="10"/>
    </row>
    <row r="7" spans="1:11" ht="39" customHeight="1">
      <c r="A7" s="116"/>
      <c r="B7" s="124"/>
      <c r="C7" s="118"/>
      <c r="D7" s="117"/>
      <c r="E7" s="7"/>
      <c r="F7" s="119"/>
      <c r="G7" s="2"/>
      <c r="H7" s="6"/>
      <c r="I7" s="120" t="s">
        <v>137</v>
      </c>
      <c r="J7" s="118">
        <v>1.36</v>
      </c>
      <c r="K7" s="10"/>
    </row>
    <row r="8" spans="1:11" ht="39" customHeight="1">
      <c r="A8" s="116"/>
      <c r="B8" s="121"/>
      <c r="C8" s="6"/>
      <c r="D8" s="6"/>
      <c r="E8" s="7"/>
      <c r="F8" s="119"/>
      <c r="G8" s="2"/>
      <c r="H8" s="6"/>
      <c r="I8" s="120" t="s">
        <v>138</v>
      </c>
      <c r="J8" s="118">
        <v>6.64</v>
      </c>
      <c r="K8" s="10"/>
    </row>
    <row r="9" spans="1:11" ht="39" customHeight="1">
      <c r="A9" s="116">
        <v>2</v>
      </c>
      <c r="B9" s="124" t="s">
        <v>139</v>
      </c>
      <c r="C9" s="125">
        <v>24.74</v>
      </c>
      <c r="D9" s="6"/>
      <c r="E9" s="7"/>
      <c r="F9" s="119">
        <f aca="true" t="shared" si="0" ref="F9:F44">SUM(C9,D9)</f>
        <v>24.74</v>
      </c>
      <c r="G9" s="126">
        <v>2210</v>
      </c>
      <c r="H9" s="118">
        <v>6.31</v>
      </c>
      <c r="I9" s="127" t="s">
        <v>140</v>
      </c>
      <c r="J9" s="118"/>
      <c r="K9" s="10"/>
    </row>
    <row r="10" spans="1:11" ht="39" customHeight="1">
      <c r="A10" s="116"/>
      <c r="B10" s="121"/>
      <c r="C10" s="125"/>
      <c r="D10" s="6"/>
      <c r="E10" s="7"/>
      <c r="F10" s="119">
        <f t="shared" si="0"/>
        <v>0</v>
      </c>
      <c r="G10" s="126">
        <v>2210</v>
      </c>
      <c r="H10" s="118"/>
      <c r="I10" s="128"/>
      <c r="J10" s="117"/>
      <c r="K10" s="10"/>
    </row>
    <row r="11" spans="1:11" ht="39" customHeight="1">
      <c r="A11" s="116"/>
      <c r="B11" s="121"/>
      <c r="C11" s="125"/>
      <c r="D11" s="6"/>
      <c r="E11" s="7"/>
      <c r="F11" s="119">
        <f t="shared" si="0"/>
        <v>0</v>
      </c>
      <c r="G11" s="126">
        <v>2210</v>
      </c>
      <c r="H11" s="118"/>
      <c r="I11" s="129"/>
      <c r="J11" s="117"/>
      <c r="K11" s="10"/>
    </row>
    <row r="12" spans="1:11" ht="39" customHeight="1">
      <c r="A12" s="116"/>
      <c r="B12" s="121"/>
      <c r="C12" s="125"/>
      <c r="D12" s="6"/>
      <c r="E12" s="7"/>
      <c r="F12" s="119">
        <f t="shared" si="0"/>
        <v>0</v>
      </c>
      <c r="G12" s="126">
        <v>2210</v>
      </c>
      <c r="H12" s="118"/>
      <c r="I12" s="129"/>
      <c r="J12" s="117"/>
      <c r="K12" s="10"/>
    </row>
    <row r="13" spans="1:11" ht="39" customHeight="1">
      <c r="A13" s="116"/>
      <c r="B13" s="121"/>
      <c r="C13" s="125"/>
      <c r="D13" s="6"/>
      <c r="E13" s="7"/>
      <c r="F13" s="119">
        <f t="shared" si="0"/>
        <v>0</v>
      </c>
      <c r="G13" s="126">
        <v>2210</v>
      </c>
      <c r="H13" s="118"/>
      <c r="I13" s="129"/>
      <c r="J13" s="117"/>
      <c r="K13" s="10"/>
    </row>
    <row r="14" spans="1:11" ht="39" customHeight="1">
      <c r="A14" s="126"/>
      <c r="B14" s="121"/>
      <c r="C14" s="125"/>
      <c r="D14" s="6"/>
      <c r="E14" s="7"/>
      <c r="F14" s="119">
        <f t="shared" si="0"/>
        <v>0</v>
      </c>
      <c r="G14" s="126">
        <v>2210</v>
      </c>
      <c r="H14" s="118"/>
      <c r="I14" s="129"/>
      <c r="J14" s="117"/>
      <c r="K14" s="10"/>
    </row>
    <row r="15" spans="1:11" ht="39" customHeight="1">
      <c r="A15" s="126"/>
      <c r="B15" s="121"/>
      <c r="C15" s="125"/>
      <c r="D15" s="6"/>
      <c r="E15" s="7"/>
      <c r="F15" s="119">
        <f t="shared" si="0"/>
        <v>0</v>
      </c>
      <c r="G15" s="126">
        <v>2210</v>
      </c>
      <c r="H15" s="118"/>
      <c r="I15" s="129"/>
      <c r="J15" s="117"/>
      <c r="K15" s="10"/>
    </row>
    <row r="16" spans="1:11" ht="39" customHeight="1">
      <c r="A16" s="116"/>
      <c r="B16" s="121"/>
      <c r="C16" s="125"/>
      <c r="D16" s="6"/>
      <c r="E16" s="7"/>
      <c r="F16" s="119">
        <f t="shared" si="0"/>
        <v>0</v>
      </c>
      <c r="G16" s="126">
        <v>2210</v>
      </c>
      <c r="H16" s="118"/>
      <c r="I16" s="129"/>
      <c r="J16" s="117"/>
      <c r="K16" s="10"/>
    </row>
    <row r="17" spans="1:11" ht="39" customHeight="1">
      <c r="A17" s="116"/>
      <c r="B17" s="121"/>
      <c r="C17" s="125"/>
      <c r="D17" s="6"/>
      <c r="E17" s="7"/>
      <c r="F17" s="119">
        <f t="shared" si="0"/>
        <v>0</v>
      </c>
      <c r="G17" s="126">
        <v>2210</v>
      </c>
      <c r="H17" s="118"/>
      <c r="I17" s="129"/>
      <c r="J17" s="117"/>
      <c r="K17" s="10"/>
    </row>
    <row r="18" spans="1:11" ht="39" customHeight="1">
      <c r="A18" s="116"/>
      <c r="B18" s="121"/>
      <c r="C18" s="125"/>
      <c r="D18" s="6"/>
      <c r="E18" s="7"/>
      <c r="F18" s="119">
        <f t="shared" si="0"/>
        <v>0</v>
      </c>
      <c r="G18" s="126">
        <v>2210</v>
      </c>
      <c r="H18" s="118"/>
      <c r="I18" s="129"/>
      <c r="J18" s="117"/>
      <c r="K18" s="10"/>
    </row>
    <row r="19" spans="1:11" ht="39" customHeight="1">
      <c r="A19" s="116"/>
      <c r="B19" s="121"/>
      <c r="C19" s="125"/>
      <c r="D19" s="6"/>
      <c r="E19" s="7"/>
      <c r="F19" s="119">
        <f t="shared" si="0"/>
        <v>0</v>
      </c>
      <c r="G19" s="126">
        <v>2210</v>
      </c>
      <c r="H19" s="118"/>
      <c r="I19" s="129"/>
      <c r="J19" s="117"/>
      <c r="K19" s="10"/>
    </row>
    <row r="20" spans="1:11" ht="39" customHeight="1">
      <c r="A20" s="116"/>
      <c r="B20" s="121"/>
      <c r="C20" s="125"/>
      <c r="D20" s="6"/>
      <c r="E20" s="7"/>
      <c r="F20" s="119">
        <f t="shared" si="0"/>
        <v>0</v>
      </c>
      <c r="G20" s="126">
        <v>2210</v>
      </c>
      <c r="H20" s="118"/>
      <c r="I20" s="129"/>
      <c r="J20" s="117"/>
      <c r="K20" s="10"/>
    </row>
    <row r="21" spans="1:11" ht="39" customHeight="1">
      <c r="A21" s="116"/>
      <c r="B21" s="121"/>
      <c r="C21" s="125"/>
      <c r="D21" s="6"/>
      <c r="E21" s="7"/>
      <c r="F21" s="119">
        <f t="shared" si="0"/>
        <v>0</v>
      </c>
      <c r="G21" s="126">
        <v>2210</v>
      </c>
      <c r="H21" s="118"/>
      <c r="I21" s="129"/>
      <c r="J21" s="117"/>
      <c r="K21" s="10"/>
    </row>
    <row r="22" spans="1:11" ht="39" customHeight="1">
      <c r="A22" s="116"/>
      <c r="B22" s="121"/>
      <c r="C22" s="125"/>
      <c r="D22" s="6"/>
      <c r="E22" s="7"/>
      <c r="F22" s="119">
        <f t="shared" si="0"/>
        <v>0</v>
      </c>
      <c r="G22" s="126">
        <v>2210</v>
      </c>
      <c r="H22" s="118"/>
      <c r="I22" s="129"/>
      <c r="J22" s="117"/>
      <c r="K22" s="10"/>
    </row>
    <row r="23" spans="1:11" ht="39" customHeight="1">
      <c r="A23" s="116"/>
      <c r="B23" s="121"/>
      <c r="C23" s="125"/>
      <c r="D23" s="6"/>
      <c r="E23" s="7"/>
      <c r="F23" s="119">
        <f t="shared" si="0"/>
        <v>0</v>
      </c>
      <c r="G23" s="126">
        <v>2210</v>
      </c>
      <c r="H23" s="118"/>
      <c r="I23" s="129"/>
      <c r="J23" s="117"/>
      <c r="K23" s="10"/>
    </row>
    <row r="24" spans="1:11" ht="39" customHeight="1">
      <c r="A24" s="126"/>
      <c r="B24" s="121"/>
      <c r="C24" s="125"/>
      <c r="D24" s="6"/>
      <c r="E24" s="7"/>
      <c r="F24" s="119">
        <f t="shared" si="0"/>
        <v>0</v>
      </c>
      <c r="G24" s="126">
        <v>2210</v>
      </c>
      <c r="H24" s="118"/>
      <c r="I24" s="129"/>
      <c r="J24" s="117"/>
      <c r="K24" s="10"/>
    </row>
    <row r="25" spans="1:11" ht="39" customHeight="1">
      <c r="A25" s="126"/>
      <c r="B25" s="121"/>
      <c r="C25" s="125"/>
      <c r="D25" s="6"/>
      <c r="E25" s="7"/>
      <c r="F25" s="119">
        <f t="shared" si="0"/>
        <v>0</v>
      </c>
      <c r="G25" s="126">
        <v>2210</v>
      </c>
      <c r="H25" s="118"/>
      <c r="I25" s="129"/>
      <c r="J25" s="117"/>
      <c r="K25" s="10"/>
    </row>
    <row r="26" spans="1:11" ht="39" customHeight="1">
      <c r="A26" s="116"/>
      <c r="B26" s="121"/>
      <c r="C26" s="125"/>
      <c r="D26" s="6"/>
      <c r="E26" s="7"/>
      <c r="F26" s="119">
        <f t="shared" si="0"/>
        <v>0</v>
      </c>
      <c r="G26" s="126">
        <v>2210</v>
      </c>
      <c r="H26" s="118"/>
      <c r="I26" s="129"/>
      <c r="J26" s="117"/>
      <c r="K26" s="10"/>
    </row>
    <row r="27" spans="1:11" ht="39" customHeight="1">
      <c r="A27" s="116"/>
      <c r="B27" s="121"/>
      <c r="C27" s="125"/>
      <c r="D27" s="6"/>
      <c r="E27" s="7"/>
      <c r="F27" s="119">
        <f t="shared" si="0"/>
        <v>0</v>
      </c>
      <c r="G27" s="126">
        <v>2210</v>
      </c>
      <c r="H27" s="118"/>
      <c r="I27" s="129"/>
      <c r="J27" s="117"/>
      <c r="K27" s="10"/>
    </row>
    <row r="28" spans="1:11" ht="39" customHeight="1">
      <c r="A28" s="116"/>
      <c r="B28" s="121"/>
      <c r="C28" s="125"/>
      <c r="D28" s="6"/>
      <c r="E28" s="7"/>
      <c r="F28" s="119">
        <f t="shared" si="0"/>
        <v>0</v>
      </c>
      <c r="G28" s="126">
        <v>2210</v>
      </c>
      <c r="H28" s="118"/>
      <c r="I28" s="129"/>
      <c r="J28" s="117"/>
      <c r="K28" s="10"/>
    </row>
    <row r="29" spans="1:11" ht="39" customHeight="1">
      <c r="A29" s="116"/>
      <c r="B29" s="121"/>
      <c r="C29" s="125"/>
      <c r="D29" s="6"/>
      <c r="E29" s="7"/>
      <c r="F29" s="119">
        <f t="shared" si="0"/>
        <v>0</v>
      </c>
      <c r="G29" s="126">
        <v>2210</v>
      </c>
      <c r="H29" s="118"/>
      <c r="I29" s="129"/>
      <c r="J29" s="117"/>
      <c r="K29" s="10"/>
    </row>
    <row r="30" spans="1:11" ht="39" customHeight="1">
      <c r="A30" s="116"/>
      <c r="B30" s="121"/>
      <c r="C30" s="125"/>
      <c r="D30" s="6"/>
      <c r="E30" s="7"/>
      <c r="F30" s="119">
        <f t="shared" si="0"/>
        <v>0</v>
      </c>
      <c r="G30" s="126">
        <v>2210</v>
      </c>
      <c r="H30" s="118"/>
      <c r="I30" s="129"/>
      <c r="J30" s="117"/>
      <c r="K30" s="10"/>
    </row>
    <row r="31" spans="1:11" ht="39" customHeight="1">
      <c r="A31" s="116"/>
      <c r="B31" s="121"/>
      <c r="C31" s="125"/>
      <c r="D31" s="6"/>
      <c r="E31" s="7"/>
      <c r="F31" s="119">
        <f t="shared" si="0"/>
        <v>0</v>
      </c>
      <c r="G31" s="126">
        <v>2210</v>
      </c>
      <c r="H31" s="118"/>
      <c r="I31" s="129"/>
      <c r="J31" s="117"/>
      <c r="K31" s="10"/>
    </row>
    <row r="32" spans="1:11" ht="39" customHeight="1">
      <c r="A32" s="116"/>
      <c r="B32" s="121"/>
      <c r="C32" s="125"/>
      <c r="D32" s="6"/>
      <c r="E32" s="7"/>
      <c r="F32" s="119">
        <f t="shared" si="0"/>
        <v>0</v>
      </c>
      <c r="G32" s="126">
        <v>2210</v>
      </c>
      <c r="H32" s="118"/>
      <c r="I32" s="129"/>
      <c r="J32" s="117"/>
      <c r="K32" s="10"/>
    </row>
    <row r="33" spans="1:11" ht="39" customHeight="1">
      <c r="A33" s="116"/>
      <c r="B33" s="121"/>
      <c r="C33" s="125"/>
      <c r="D33" s="6"/>
      <c r="E33" s="7"/>
      <c r="F33" s="119">
        <f t="shared" si="0"/>
        <v>0</v>
      </c>
      <c r="G33" s="126">
        <v>2210</v>
      </c>
      <c r="H33" s="118"/>
      <c r="I33" s="129"/>
      <c r="J33" s="117"/>
      <c r="K33" s="10"/>
    </row>
    <row r="34" spans="1:11" ht="39" customHeight="1">
      <c r="A34" s="126"/>
      <c r="B34" s="121"/>
      <c r="C34" s="125"/>
      <c r="D34" s="6"/>
      <c r="E34" s="7"/>
      <c r="F34" s="119">
        <f t="shared" si="0"/>
        <v>0</v>
      </c>
      <c r="G34" s="126">
        <v>2210</v>
      </c>
      <c r="H34" s="118"/>
      <c r="I34" s="129"/>
      <c r="J34" s="117"/>
      <c r="K34" s="10"/>
    </row>
    <row r="35" spans="1:11" ht="39" customHeight="1">
      <c r="A35" s="126"/>
      <c r="B35" s="121"/>
      <c r="C35" s="125"/>
      <c r="D35" s="6"/>
      <c r="E35" s="7"/>
      <c r="F35" s="119">
        <f t="shared" si="0"/>
        <v>0</v>
      </c>
      <c r="G35" s="126">
        <v>2210</v>
      </c>
      <c r="H35" s="118"/>
      <c r="I35" s="129"/>
      <c r="J35" s="117"/>
      <c r="K35" s="10"/>
    </row>
    <row r="36" spans="1:11" ht="39" customHeight="1">
      <c r="A36" s="116"/>
      <c r="B36" s="121"/>
      <c r="C36" s="125"/>
      <c r="D36" s="6"/>
      <c r="E36" s="7"/>
      <c r="F36" s="119">
        <f t="shared" si="0"/>
        <v>0</v>
      </c>
      <c r="G36" s="126">
        <v>2210</v>
      </c>
      <c r="H36" s="118"/>
      <c r="I36" s="129"/>
      <c r="J36" s="117"/>
      <c r="K36" s="10"/>
    </row>
    <row r="37" spans="1:11" ht="39" customHeight="1">
      <c r="A37" s="116"/>
      <c r="B37" s="121"/>
      <c r="C37" s="125"/>
      <c r="D37" s="6"/>
      <c r="E37" s="7"/>
      <c r="F37" s="119">
        <f t="shared" si="0"/>
        <v>0</v>
      </c>
      <c r="G37" s="126">
        <v>2210</v>
      </c>
      <c r="H37" s="118"/>
      <c r="I37" s="129"/>
      <c r="J37" s="117"/>
      <c r="K37" s="10"/>
    </row>
    <row r="38" spans="1:11" ht="39" customHeight="1">
      <c r="A38" s="116"/>
      <c r="B38" s="121"/>
      <c r="C38" s="125"/>
      <c r="D38" s="6"/>
      <c r="E38" s="7"/>
      <c r="F38" s="119">
        <f t="shared" si="0"/>
        <v>0</v>
      </c>
      <c r="G38" s="126">
        <v>2210</v>
      </c>
      <c r="H38" s="118"/>
      <c r="I38" s="129"/>
      <c r="J38" s="117"/>
      <c r="K38" s="10"/>
    </row>
    <row r="39" spans="1:11" ht="39" customHeight="1">
      <c r="A39" s="116"/>
      <c r="B39" s="121"/>
      <c r="C39" s="125"/>
      <c r="D39" s="6"/>
      <c r="E39" s="7"/>
      <c r="F39" s="119">
        <f t="shared" si="0"/>
        <v>0</v>
      </c>
      <c r="G39" s="126">
        <v>2210</v>
      </c>
      <c r="H39" s="118"/>
      <c r="I39" s="129"/>
      <c r="J39" s="117"/>
      <c r="K39" s="10"/>
    </row>
    <row r="40" spans="1:11" ht="39" customHeight="1">
      <c r="A40" s="116"/>
      <c r="B40" s="121"/>
      <c r="C40" s="125"/>
      <c r="D40" s="6"/>
      <c r="E40" s="7"/>
      <c r="F40" s="119">
        <f t="shared" si="0"/>
        <v>0</v>
      </c>
      <c r="G40" s="126">
        <v>2210</v>
      </c>
      <c r="H40" s="118"/>
      <c r="I40" s="129"/>
      <c r="J40" s="117"/>
      <c r="K40" s="10"/>
    </row>
    <row r="41" spans="1:11" ht="39" customHeight="1">
      <c r="A41" s="116"/>
      <c r="B41" s="121"/>
      <c r="C41" s="125"/>
      <c r="D41" s="6"/>
      <c r="E41" s="7"/>
      <c r="F41" s="119">
        <f t="shared" si="0"/>
        <v>0</v>
      </c>
      <c r="G41" s="126">
        <v>2210</v>
      </c>
      <c r="H41" s="118"/>
      <c r="I41" s="129"/>
      <c r="J41" s="117"/>
      <c r="K41" s="10"/>
    </row>
    <row r="42" spans="1:11" ht="39" customHeight="1">
      <c r="A42" s="116"/>
      <c r="B42" s="121"/>
      <c r="C42" s="125"/>
      <c r="D42" s="6"/>
      <c r="E42" s="7"/>
      <c r="F42" s="119">
        <f t="shared" si="0"/>
        <v>0</v>
      </c>
      <c r="G42" s="126">
        <v>2210</v>
      </c>
      <c r="H42" s="118"/>
      <c r="I42" s="129"/>
      <c r="J42" s="117"/>
      <c r="K42" s="10"/>
    </row>
    <row r="43" spans="1:11" ht="39" customHeight="1">
      <c r="A43" s="116"/>
      <c r="B43" s="121"/>
      <c r="C43" s="125"/>
      <c r="D43" s="6"/>
      <c r="E43" s="7"/>
      <c r="F43" s="119">
        <f t="shared" si="0"/>
        <v>0</v>
      </c>
      <c r="G43" s="126">
        <v>2210</v>
      </c>
      <c r="H43" s="118"/>
      <c r="I43" s="129"/>
      <c r="J43" s="117"/>
      <c r="K43" s="10"/>
    </row>
    <row r="44" spans="1:11" ht="39" customHeight="1">
      <c r="A44" s="130">
        <v>3</v>
      </c>
      <c r="B44" s="7" t="s">
        <v>141</v>
      </c>
      <c r="C44" s="131">
        <v>10</v>
      </c>
      <c r="D44" s="6"/>
      <c r="E44" s="7"/>
      <c r="F44" s="119">
        <f t="shared" si="0"/>
        <v>10</v>
      </c>
      <c r="G44" s="126">
        <v>2210</v>
      </c>
      <c r="H44" s="118">
        <v>3.6</v>
      </c>
      <c r="I44" s="129" t="s">
        <v>142</v>
      </c>
      <c r="J44" s="117"/>
      <c r="K44" s="10"/>
    </row>
    <row r="45" spans="1:11" ht="31.5" customHeight="1">
      <c r="A45" s="126"/>
      <c r="B45" s="121"/>
      <c r="C45" s="118"/>
      <c r="D45" s="6"/>
      <c r="E45" s="7"/>
      <c r="F45" s="119"/>
      <c r="G45" s="126">
        <v>2210</v>
      </c>
      <c r="H45" s="118">
        <v>6.02</v>
      </c>
      <c r="I45" s="129" t="s">
        <v>143</v>
      </c>
      <c r="J45" s="117"/>
      <c r="K45" s="10"/>
    </row>
    <row r="46" spans="1:11" ht="31.5" customHeight="1">
      <c r="A46" s="130"/>
      <c r="B46" s="121"/>
      <c r="C46" s="132"/>
      <c r="D46" s="14"/>
      <c r="E46" s="15"/>
      <c r="F46" s="119"/>
      <c r="G46" s="126">
        <v>2240</v>
      </c>
      <c r="H46" s="118">
        <v>8.4</v>
      </c>
      <c r="I46" s="129" t="s">
        <v>144</v>
      </c>
      <c r="J46" s="133"/>
      <c r="K46" s="10"/>
    </row>
    <row r="47" spans="1:11" ht="14.25" customHeight="1">
      <c r="A47" s="130"/>
      <c r="B47" s="121"/>
      <c r="C47" s="132"/>
      <c r="D47" s="14"/>
      <c r="E47" s="15"/>
      <c r="F47" s="119"/>
      <c r="G47" s="13"/>
      <c r="H47" s="14"/>
      <c r="I47" s="15"/>
      <c r="J47" s="133"/>
      <c r="K47" s="10"/>
    </row>
    <row r="48" spans="1:11" ht="25.5" customHeight="1">
      <c r="A48" s="13"/>
      <c r="B48" s="16" t="s">
        <v>14</v>
      </c>
      <c r="C48" s="134">
        <f>SUM(C5:C47)</f>
        <v>34.739999999999995</v>
      </c>
      <c r="D48" s="134">
        <f>SUM(D5:D47)</f>
        <v>69.61</v>
      </c>
      <c r="E48" s="135"/>
      <c r="F48" s="136">
        <f>SUM(C48,D48)</f>
        <v>104.35</v>
      </c>
      <c r="G48" s="137"/>
      <c r="H48" s="134">
        <f>SUM(H5:H47)</f>
        <v>24.33</v>
      </c>
      <c r="I48" s="135"/>
      <c r="J48" s="134">
        <f>SUM(J5:J47)</f>
        <v>77.88</v>
      </c>
      <c r="K48" s="138">
        <f>C48-H48</f>
        <v>10.409999999999997</v>
      </c>
    </row>
    <row r="51" spans="2:8" ht="15.75">
      <c r="B51" s="22" t="s">
        <v>31</v>
      </c>
      <c r="F51" s="23"/>
      <c r="G51" s="208" t="s">
        <v>145</v>
      </c>
      <c r="H51" s="208"/>
    </row>
    <row r="52" spans="2:8" ht="15">
      <c r="B52" s="22"/>
      <c r="F52" s="42" t="s">
        <v>17</v>
      </c>
      <c r="G52" s="139"/>
      <c r="H52" s="139"/>
    </row>
    <row r="53" spans="2:8" ht="15.75">
      <c r="B53" s="22" t="s">
        <v>18</v>
      </c>
      <c r="F53" s="23"/>
      <c r="G53" s="208" t="s">
        <v>146</v>
      </c>
      <c r="H53" s="208"/>
    </row>
    <row r="54" spans="6:8" ht="12.75">
      <c r="F54" s="189" t="s">
        <v>17</v>
      </c>
      <c r="G54" s="189"/>
      <c r="H54" s="189"/>
    </row>
  </sheetData>
  <sheetProtection selectLockedCells="1" selectUnlockedCells="1"/>
  <mergeCells count="11">
    <mergeCell ref="G51:H51"/>
    <mergeCell ref="G53:H53"/>
    <mergeCell ref="F54:H54"/>
    <mergeCell ref="B1:L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zoomScale="90" zoomScaleNormal="90" zoomScalePageLayoutView="0" workbookViewId="0" topLeftCell="A1">
      <selection activeCell="F3" sqref="F3:F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147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304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4">
        <v>1</v>
      </c>
      <c r="B5" s="140" t="s">
        <v>148</v>
      </c>
      <c r="C5" s="141">
        <v>1.46</v>
      </c>
      <c r="D5" s="6"/>
      <c r="E5" s="7"/>
      <c r="F5" s="8">
        <f aca="true" t="shared" si="0" ref="F5:F14">SUM(C5,D5)</f>
        <v>1.46</v>
      </c>
      <c r="G5" s="11"/>
      <c r="H5" s="6"/>
      <c r="I5" s="122"/>
      <c r="J5" s="6"/>
      <c r="K5" s="10"/>
    </row>
    <row r="6" spans="1:11" ht="15.75">
      <c r="A6" s="4"/>
      <c r="B6" s="140" t="s">
        <v>149</v>
      </c>
      <c r="C6" s="141">
        <v>3.4</v>
      </c>
      <c r="D6" s="6"/>
      <c r="E6" s="7"/>
      <c r="F6" s="8">
        <f t="shared" si="0"/>
        <v>3.4</v>
      </c>
      <c r="G6" s="11"/>
      <c r="H6" s="6"/>
      <c r="I6" s="122"/>
      <c r="J6" s="6"/>
      <c r="K6" s="10"/>
    </row>
    <row r="7" spans="1:11" ht="31.5">
      <c r="A7" s="4">
        <v>2</v>
      </c>
      <c r="B7" s="140" t="s">
        <v>150</v>
      </c>
      <c r="C7" s="6">
        <v>81.237</v>
      </c>
      <c r="D7" s="6"/>
      <c r="E7" s="7" t="s">
        <v>151</v>
      </c>
      <c r="F7" s="8">
        <f t="shared" si="0"/>
        <v>81.237</v>
      </c>
      <c r="G7" s="11"/>
      <c r="H7" s="6"/>
      <c r="I7" s="5" t="s">
        <v>152</v>
      </c>
      <c r="J7" s="6">
        <v>81.24</v>
      </c>
      <c r="K7" s="10"/>
    </row>
    <row r="8" spans="1:11" ht="36.75">
      <c r="A8" s="4">
        <v>3</v>
      </c>
      <c r="B8" s="140" t="s">
        <v>153</v>
      </c>
      <c r="C8" s="6"/>
      <c r="D8" s="6">
        <v>0.03</v>
      </c>
      <c r="E8" s="7" t="s">
        <v>154</v>
      </c>
      <c r="F8" s="8">
        <f t="shared" si="0"/>
        <v>0.03</v>
      </c>
      <c r="G8" s="11"/>
      <c r="H8" s="6"/>
      <c r="I8" s="7" t="s">
        <v>155</v>
      </c>
      <c r="J8" s="6">
        <v>40.23</v>
      </c>
      <c r="K8" s="10"/>
    </row>
    <row r="9" spans="1:11" ht="24.75">
      <c r="A9" s="4"/>
      <c r="B9" s="140" t="s">
        <v>150</v>
      </c>
      <c r="C9" s="6"/>
      <c r="D9" s="6">
        <v>106.116</v>
      </c>
      <c r="E9" s="7" t="s">
        <v>156</v>
      </c>
      <c r="F9" s="8">
        <f t="shared" si="0"/>
        <v>106.116</v>
      </c>
      <c r="G9" s="11"/>
      <c r="H9" s="6"/>
      <c r="I9" s="7" t="s">
        <v>37</v>
      </c>
      <c r="J9" s="6">
        <v>1.132</v>
      </c>
      <c r="K9" s="10"/>
    </row>
    <row r="10" spans="1:11" ht="24.75">
      <c r="A10" s="4"/>
      <c r="B10" s="140" t="s">
        <v>150</v>
      </c>
      <c r="C10" s="6"/>
      <c r="D10" s="6">
        <v>4</v>
      </c>
      <c r="E10" s="7" t="s">
        <v>157</v>
      </c>
      <c r="F10" s="8">
        <f t="shared" si="0"/>
        <v>4</v>
      </c>
      <c r="G10" s="11"/>
      <c r="H10" s="6"/>
      <c r="I10" s="7"/>
      <c r="J10" s="6"/>
      <c r="K10" s="10"/>
    </row>
    <row r="11" spans="1:11" ht="24.75">
      <c r="A11" s="4"/>
      <c r="B11" s="140" t="s">
        <v>150</v>
      </c>
      <c r="C11" s="6"/>
      <c r="D11" s="6">
        <v>4.147</v>
      </c>
      <c r="E11" s="7" t="s">
        <v>154</v>
      </c>
      <c r="F11" s="8">
        <f t="shared" si="0"/>
        <v>4.147</v>
      </c>
      <c r="G11" s="11"/>
      <c r="H11" s="6"/>
      <c r="I11" s="7"/>
      <c r="J11" s="6"/>
      <c r="K11" s="10"/>
    </row>
    <row r="12" spans="1:11" ht="24.75">
      <c r="A12" s="4"/>
      <c r="B12" s="140" t="s">
        <v>150</v>
      </c>
      <c r="C12" s="6"/>
      <c r="D12" s="6">
        <v>1</v>
      </c>
      <c r="E12" s="7" t="s">
        <v>158</v>
      </c>
      <c r="F12" s="8">
        <f t="shared" si="0"/>
        <v>1</v>
      </c>
      <c r="G12" s="11"/>
      <c r="H12" s="6"/>
      <c r="I12" s="7"/>
      <c r="J12" s="6"/>
      <c r="K12" s="10"/>
    </row>
    <row r="13" spans="1:11" ht="24.75">
      <c r="A13" s="4"/>
      <c r="B13" s="140" t="s">
        <v>150</v>
      </c>
      <c r="C13" s="6"/>
      <c r="D13" s="6">
        <v>3.726</v>
      </c>
      <c r="E13" s="7" t="s">
        <v>159</v>
      </c>
      <c r="F13" s="8">
        <f t="shared" si="0"/>
        <v>3.726</v>
      </c>
      <c r="G13" s="11"/>
      <c r="H13" s="6"/>
      <c r="J13" s="6"/>
      <c r="K13" s="10"/>
    </row>
    <row r="14" spans="1:11" ht="15.75">
      <c r="A14" s="13"/>
      <c r="B14" s="16" t="s">
        <v>14</v>
      </c>
      <c r="C14" s="17">
        <f>SUM(C5:C8)</f>
        <v>86.097</v>
      </c>
      <c r="D14" s="17">
        <f>SUM(D5:D13)</f>
        <v>119.019</v>
      </c>
      <c r="E14" s="18"/>
      <c r="F14" s="19">
        <f t="shared" si="0"/>
        <v>205.11599999999999</v>
      </c>
      <c r="G14" s="20"/>
      <c r="H14" s="17">
        <f>SUM(H5:H5)</f>
        <v>0</v>
      </c>
      <c r="I14" s="18"/>
      <c r="J14" s="17">
        <f>SUM(J5:J11)</f>
        <v>122.602</v>
      </c>
      <c r="K14" s="21">
        <v>546.974</v>
      </c>
    </row>
    <row r="17" spans="2:8" ht="15.75">
      <c r="B17" s="22" t="s">
        <v>31</v>
      </c>
      <c r="F17" s="23"/>
      <c r="G17" s="188" t="s">
        <v>160</v>
      </c>
      <c r="H17" s="188"/>
    </row>
    <row r="18" spans="2:8" ht="15">
      <c r="B18" s="22"/>
      <c r="F18" s="189" t="s">
        <v>17</v>
      </c>
      <c r="G18" s="189"/>
      <c r="H18" s="189"/>
    </row>
    <row r="19" spans="2:8" ht="15.75">
      <c r="B19" s="22" t="s">
        <v>18</v>
      </c>
      <c r="F19" s="23"/>
      <c r="G19" s="188" t="s">
        <v>161</v>
      </c>
      <c r="H19" s="188"/>
    </row>
    <row r="20" spans="6:8" ht="12.75">
      <c r="F20" s="189" t="s">
        <v>17</v>
      </c>
      <c r="G20" s="189"/>
      <c r="H20" s="189"/>
    </row>
  </sheetData>
  <sheetProtection selectLockedCells="1" selectUnlockedCells="1"/>
  <mergeCells count="12">
    <mergeCell ref="G17:H17"/>
    <mergeCell ref="F18:H18"/>
    <mergeCell ref="G19:H19"/>
    <mergeCell ref="F20:H20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G4" sqref="G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162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305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4"/>
      <c r="B5" s="5" t="s">
        <v>90</v>
      </c>
      <c r="C5" s="6">
        <v>0</v>
      </c>
      <c r="D5" s="6">
        <v>0</v>
      </c>
      <c r="E5" s="7" t="s">
        <v>90</v>
      </c>
      <c r="F5" s="8">
        <f aca="true" t="shared" si="0" ref="F5:F48">SUM(C5,D5)</f>
        <v>0</v>
      </c>
      <c r="G5" s="5" t="s">
        <v>90</v>
      </c>
      <c r="H5" s="6">
        <v>0</v>
      </c>
      <c r="I5" s="9" t="s">
        <v>90</v>
      </c>
      <c r="J5" s="6">
        <v>0</v>
      </c>
      <c r="K5" s="10">
        <v>0</v>
      </c>
    </row>
    <row r="6" spans="1:11" ht="15.75">
      <c r="A6" s="4"/>
      <c r="B6" s="5"/>
      <c r="C6" s="6"/>
      <c r="D6" s="6"/>
      <c r="E6" s="7"/>
      <c r="F6" s="8">
        <f t="shared" si="0"/>
        <v>0</v>
      </c>
      <c r="G6" s="5"/>
      <c r="H6" s="6"/>
      <c r="I6" s="9"/>
      <c r="J6" s="6"/>
      <c r="K6" s="10"/>
    </row>
    <row r="7" spans="1:11" ht="15.75">
      <c r="A7" s="4"/>
      <c r="B7" s="5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0</v>
      </c>
      <c r="E48" s="18"/>
      <c r="F48" s="19">
        <f t="shared" si="0"/>
        <v>0</v>
      </c>
      <c r="G48" s="20"/>
      <c r="H48" s="17">
        <f>SUM(H5:H47)</f>
        <v>0</v>
      </c>
      <c r="I48" s="18"/>
      <c r="J48" s="17">
        <f>SUM(J5:J47)</f>
        <v>0</v>
      </c>
      <c r="K48" s="21">
        <f>C48-H48</f>
        <v>0</v>
      </c>
    </row>
    <row r="51" spans="2:8" ht="15.75">
      <c r="B51" s="22" t="s">
        <v>15</v>
      </c>
      <c r="F51" s="23"/>
      <c r="G51" s="188" t="s">
        <v>163</v>
      </c>
      <c r="H51" s="188"/>
    </row>
    <row r="52" spans="2:8" ht="15">
      <c r="B52" s="22"/>
      <c r="F52" s="189" t="s">
        <v>17</v>
      </c>
      <c r="G52" s="189"/>
      <c r="H52" s="189"/>
    </row>
    <row r="53" spans="2:8" ht="15.75">
      <c r="B53" s="22" t="s">
        <v>18</v>
      </c>
      <c r="F53" s="23"/>
      <c r="G53" s="188" t="s">
        <v>164</v>
      </c>
      <c r="H53" s="188"/>
    </row>
    <row r="54" spans="6:8" ht="12.75">
      <c r="F54" s="189" t="s">
        <v>17</v>
      </c>
      <c r="G54" s="189"/>
      <c r="H54" s="18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53"/>
  <sheetViews>
    <sheetView zoomScale="90" zoomScaleNormal="90" zoomScalePageLayoutView="0" workbookViewId="0" topLeftCell="A1">
      <selection activeCell="L1" sqref="L1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165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306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63">
      <c r="A5" s="4">
        <v>3</v>
      </c>
      <c r="B5" s="7" t="s">
        <v>166</v>
      </c>
      <c r="C5" s="6">
        <v>45</v>
      </c>
      <c r="D5" s="6"/>
      <c r="E5" s="7"/>
      <c r="F5" s="8">
        <f aca="true" t="shared" si="0" ref="F5:F46">SUM(C5,D5)</f>
        <v>45</v>
      </c>
      <c r="G5" s="37">
        <v>2210</v>
      </c>
      <c r="H5" s="6">
        <v>45</v>
      </c>
      <c r="I5" s="9" t="s">
        <v>167</v>
      </c>
      <c r="J5" s="6"/>
      <c r="K5" s="10"/>
    </row>
    <row r="6" spans="1:11" ht="15.75">
      <c r="A6" s="4"/>
      <c r="B6" s="5"/>
      <c r="C6" s="6" t="s">
        <v>168</v>
      </c>
      <c r="D6" s="6"/>
      <c r="E6" s="7"/>
      <c r="F6" s="8">
        <f t="shared" si="0"/>
        <v>0</v>
      </c>
      <c r="G6" s="5"/>
      <c r="H6" s="6"/>
      <c r="I6" s="9"/>
      <c r="J6" s="6"/>
      <c r="K6" s="10"/>
    </row>
    <row r="7" spans="1:11" ht="15.75">
      <c r="A7" s="4"/>
      <c r="B7" s="5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11"/>
      <c r="H8" s="6"/>
      <c r="I8" s="7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11"/>
      <c r="H9" s="6"/>
      <c r="I9" s="7"/>
      <c r="J9" s="6"/>
      <c r="K9" s="10"/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5"/>
      <c r="H10" s="6"/>
      <c r="I10" s="7"/>
      <c r="J10" s="6"/>
      <c r="K10" s="10"/>
    </row>
    <row r="11" spans="1:11" ht="15.75">
      <c r="A11" s="11"/>
      <c r="B11" s="5"/>
      <c r="C11" s="6"/>
      <c r="D11" s="6"/>
      <c r="E11" s="7"/>
      <c r="F11" s="8">
        <f t="shared" si="0"/>
        <v>0</v>
      </c>
      <c r="G11" s="5"/>
      <c r="H11" s="6"/>
      <c r="I11" s="7"/>
      <c r="J11" s="6"/>
      <c r="K11" s="10"/>
    </row>
    <row r="12" spans="1:11" ht="15" customHeight="1">
      <c r="A12" s="11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4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.75">
      <c r="A14" s="4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11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11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4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4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11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11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4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4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11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11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2"/>
      <c r="B43" s="13"/>
      <c r="C43" s="14"/>
      <c r="D43" s="14"/>
      <c r="E43" s="15"/>
      <c r="F43" s="8">
        <f t="shared" si="0"/>
        <v>0</v>
      </c>
      <c r="G43" s="13"/>
      <c r="H43" s="14"/>
      <c r="I43" s="15"/>
      <c r="J43" s="14"/>
      <c r="K43" s="10"/>
    </row>
    <row r="44" spans="1:11" ht="15.75">
      <c r="A44" s="12"/>
      <c r="B44" s="13"/>
      <c r="C44" s="14"/>
      <c r="D44" s="14"/>
      <c r="E44" s="15"/>
      <c r="F44" s="8">
        <f t="shared" si="0"/>
        <v>0</v>
      </c>
      <c r="G44" s="13"/>
      <c r="H44" s="14"/>
      <c r="I44" s="15"/>
      <c r="J44" s="14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3"/>
      <c r="B46" s="16" t="s">
        <v>14</v>
      </c>
      <c r="C46" s="17">
        <f>SUM(C5:C45)</f>
        <v>45</v>
      </c>
      <c r="D46" s="17">
        <f>SUM(D5:D45)</f>
        <v>0</v>
      </c>
      <c r="E46" s="18"/>
      <c r="F46" s="19">
        <f t="shared" si="0"/>
        <v>45</v>
      </c>
      <c r="G46" s="20"/>
      <c r="H46" s="17">
        <f>SUM(H5:H45)</f>
        <v>45</v>
      </c>
      <c r="I46" s="18"/>
      <c r="J46" s="17">
        <f>SUM(J5:J45)</f>
        <v>0</v>
      </c>
      <c r="K46" s="21">
        <f>C46-H46</f>
        <v>0</v>
      </c>
    </row>
    <row r="47" spans="2:3" ht="12.75">
      <c r="B47" t="s">
        <v>169</v>
      </c>
      <c r="C47" s="142">
        <v>45</v>
      </c>
    </row>
    <row r="50" spans="2:8" ht="15.75" customHeight="1">
      <c r="B50" s="22" t="s">
        <v>15</v>
      </c>
      <c r="F50" s="209" t="s">
        <v>170</v>
      </c>
      <c r="G50" s="209"/>
      <c r="H50" s="209"/>
    </row>
    <row r="51" spans="2:8" ht="15">
      <c r="B51" s="22"/>
      <c r="F51" s="189" t="s">
        <v>17</v>
      </c>
      <c r="G51" s="189"/>
      <c r="H51" s="189"/>
    </row>
    <row r="52" spans="2:8" ht="15.75" customHeight="1">
      <c r="B52" s="22" t="s">
        <v>18</v>
      </c>
      <c r="F52" s="209" t="s">
        <v>171</v>
      </c>
      <c r="G52" s="209"/>
      <c r="H52" s="209"/>
    </row>
    <row r="53" spans="6:8" ht="12.75">
      <c r="F53" s="189" t="s">
        <v>17</v>
      </c>
      <c r="G53" s="189"/>
      <c r="H53" s="189"/>
    </row>
  </sheetData>
  <sheetProtection selectLockedCells="1" selectUnlockedCells="1"/>
  <mergeCells count="12">
    <mergeCell ref="F50:H50"/>
    <mergeCell ref="F51:H51"/>
    <mergeCell ref="F52:H52"/>
    <mergeCell ref="F53:H53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I5" sqref="I5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0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4"/>
      <c r="B5" s="5"/>
      <c r="C5" s="6"/>
      <c r="D5" s="6"/>
      <c r="E5" s="7"/>
      <c r="F5" s="8">
        <f aca="true" t="shared" si="0" ref="F5:F48">SUM(C5,D5)</f>
        <v>0</v>
      </c>
      <c r="G5" s="5"/>
      <c r="H5" s="6"/>
      <c r="I5" s="9"/>
      <c r="J5" s="6"/>
      <c r="K5" s="10"/>
    </row>
    <row r="6" spans="1:11" ht="15.75">
      <c r="A6" s="4"/>
      <c r="B6" s="5"/>
      <c r="C6" s="6"/>
      <c r="D6" s="6"/>
      <c r="E6" s="7"/>
      <c r="F6" s="8">
        <f t="shared" si="0"/>
        <v>0</v>
      </c>
      <c r="G6" s="5"/>
      <c r="H6" s="6"/>
      <c r="I6" s="9"/>
      <c r="J6" s="6"/>
      <c r="K6" s="10"/>
    </row>
    <row r="7" spans="1:11" ht="15.75">
      <c r="A7" s="4"/>
      <c r="B7" s="5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0</v>
      </c>
      <c r="E48" s="18"/>
      <c r="F48" s="19">
        <f t="shared" si="0"/>
        <v>0</v>
      </c>
      <c r="G48" s="20"/>
      <c r="H48" s="17">
        <f>SUM(H5:H47)</f>
        <v>0</v>
      </c>
      <c r="I48" s="18"/>
      <c r="J48" s="17">
        <f>SUM(J5:J47)</f>
        <v>0</v>
      </c>
      <c r="K48" s="21">
        <f>C48-H48</f>
        <v>0</v>
      </c>
    </row>
    <row r="51" spans="2:8" ht="15.75">
      <c r="B51" s="22" t="s">
        <v>15</v>
      </c>
      <c r="F51" s="23"/>
      <c r="G51" s="188" t="s">
        <v>16</v>
      </c>
      <c r="H51" s="188"/>
    </row>
    <row r="52" spans="2:8" ht="15">
      <c r="B52" s="22"/>
      <c r="F52" s="189" t="s">
        <v>17</v>
      </c>
      <c r="G52" s="189"/>
      <c r="H52" s="189"/>
    </row>
    <row r="53" spans="2:8" ht="15.75">
      <c r="B53" s="22" t="s">
        <v>18</v>
      </c>
      <c r="F53" s="23"/>
      <c r="G53" s="188" t="s">
        <v>19</v>
      </c>
      <c r="H53" s="188"/>
    </row>
    <row r="54" spans="6:8" ht="12.75">
      <c r="F54" s="189" t="s">
        <v>17</v>
      </c>
      <c r="G54" s="189"/>
      <c r="H54" s="18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A2" sqref="A2:IV2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172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24" customHeight="1">
      <c r="A2" s="184" t="s">
        <v>306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4">
        <v>1</v>
      </c>
      <c r="B5" s="5" t="s">
        <v>173</v>
      </c>
      <c r="C5" s="6"/>
      <c r="D5" s="6">
        <v>0</v>
      </c>
      <c r="E5" s="143" t="s">
        <v>37</v>
      </c>
      <c r="F5" s="8">
        <f aca="true" t="shared" si="0" ref="F5:F48">SUM(C5,D5)</f>
        <v>0</v>
      </c>
      <c r="G5" s="5"/>
      <c r="H5" s="6"/>
      <c r="I5" s="9"/>
      <c r="J5" s="6"/>
      <c r="K5" s="10"/>
    </row>
    <row r="6" spans="1:11" ht="15.75">
      <c r="A6" s="4"/>
      <c r="B6" s="5"/>
      <c r="C6" s="6"/>
      <c r="D6" s="6"/>
      <c r="E6" s="7"/>
      <c r="F6" s="8">
        <f t="shared" si="0"/>
        <v>0</v>
      </c>
      <c r="G6" s="5"/>
      <c r="H6" s="6"/>
      <c r="I6" s="9"/>
      <c r="J6" s="6"/>
      <c r="K6" s="10"/>
    </row>
    <row r="7" spans="1:11" ht="15.75">
      <c r="A7" s="4"/>
      <c r="B7" s="5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0</v>
      </c>
      <c r="E48" s="18"/>
      <c r="F48" s="19">
        <f t="shared" si="0"/>
        <v>0</v>
      </c>
      <c r="G48" s="20"/>
      <c r="H48" s="17">
        <f>SUM(H5:H47)</f>
        <v>0</v>
      </c>
      <c r="I48" s="18"/>
      <c r="J48" s="17">
        <f>SUM(J5:J47)</f>
        <v>0</v>
      </c>
      <c r="K48" s="21">
        <f>C48-H48</f>
        <v>0</v>
      </c>
    </row>
    <row r="51" spans="2:8" ht="15.75">
      <c r="B51" s="22" t="s">
        <v>15</v>
      </c>
      <c r="F51" s="23"/>
      <c r="G51" s="188" t="s">
        <v>174</v>
      </c>
      <c r="H51" s="188"/>
    </row>
    <row r="52" spans="2:8" ht="15">
      <c r="B52" s="22"/>
      <c r="F52" s="189" t="s">
        <v>17</v>
      </c>
      <c r="G52" s="189"/>
      <c r="H52" s="189"/>
    </row>
    <row r="53" spans="2:8" ht="15.75">
      <c r="B53" s="22" t="s">
        <v>18</v>
      </c>
      <c r="F53" s="23"/>
      <c r="G53" s="188" t="s">
        <v>175</v>
      </c>
      <c r="H53" s="188"/>
    </row>
    <row r="54" spans="6:8" ht="12.75">
      <c r="F54" s="189" t="s">
        <v>17</v>
      </c>
      <c r="G54" s="189"/>
      <c r="H54" s="18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zoomScalePageLayoutView="0" workbookViewId="0" topLeftCell="A1">
      <selection activeCell="A2" sqref="A2:K2"/>
    </sheetView>
  </sheetViews>
  <sheetFormatPr defaultColWidth="11.57421875" defaultRowHeight="12.75"/>
  <cols>
    <col min="1" max="1" width="7.28125" style="0" customWidth="1"/>
    <col min="2" max="2" width="27.8515625" style="0" customWidth="1"/>
    <col min="3" max="3" width="16.28125" style="0" customWidth="1"/>
    <col min="4" max="4" width="13.57421875" style="0" customWidth="1"/>
    <col min="5" max="5" width="22.00390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4" width="8.7109375" style="0" customWidth="1"/>
  </cols>
  <sheetData>
    <row r="1" spans="1:11" ht="61.5" customHeight="1">
      <c r="A1" s="1"/>
      <c r="B1" s="183" t="s">
        <v>185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21" customHeight="1">
      <c r="A2" s="190" t="s">
        <v>307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" customHeight="1">
      <c r="A5" s="145">
        <v>2</v>
      </c>
      <c r="B5" s="210" t="s">
        <v>176</v>
      </c>
      <c r="C5" s="146">
        <f>9284.04/1000</f>
        <v>9.284040000000001</v>
      </c>
      <c r="D5" s="144">
        <f>306/1000</f>
        <v>0.306</v>
      </c>
      <c r="E5" s="7" t="s">
        <v>177</v>
      </c>
      <c r="F5" s="8">
        <f aca="true" t="shared" si="0" ref="F5:F16">SUM(C5,D5)</f>
        <v>9.59004</v>
      </c>
      <c r="G5" s="5"/>
      <c r="H5" s="6"/>
      <c r="I5" s="7" t="s">
        <v>177</v>
      </c>
      <c r="J5" s="6">
        <v>7.95</v>
      </c>
      <c r="K5" s="10">
        <f>C5-J5</f>
        <v>1.3340400000000008</v>
      </c>
    </row>
    <row r="6" spans="1:11" ht="15.75">
      <c r="A6" s="145">
        <v>3</v>
      </c>
      <c r="B6" s="210"/>
      <c r="C6" s="146">
        <f>4365/1000</f>
        <v>4.365</v>
      </c>
      <c r="D6" s="144">
        <f>97/1000</f>
        <v>0.097</v>
      </c>
      <c r="E6" s="7" t="s">
        <v>178</v>
      </c>
      <c r="F6" s="8">
        <f t="shared" si="0"/>
        <v>4.462000000000001</v>
      </c>
      <c r="G6" s="5"/>
      <c r="H6" s="6"/>
      <c r="I6" s="7" t="s">
        <v>178</v>
      </c>
      <c r="J6" s="6">
        <v>4.19</v>
      </c>
      <c r="K6" s="10">
        <f>C6-J6</f>
        <v>0.17499999999999982</v>
      </c>
    </row>
    <row r="7" spans="1:11" ht="15.75">
      <c r="A7" s="145">
        <v>4</v>
      </c>
      <c r="B7" s="210"/>
      <c r="C7" s="146">
        <f>35012.25/1000</f>
        <v>35.01225</v>
      </c>
      <c r="D7" s="144">
        <f>28/1000</f>
        <v>0.028</v>
      </c>
      <c r="E7" s="7" t="s">
        <v>179</v>
      </c>
      <c r="F7" s="8">
        <f t="shared" si="0"/>
        <v>35.04025</v>
      </c>
      <c r="G7" s="5"/>
      <c r="H7" s="6"/>
      <c r="I7" s="7" t="s">
        <v>179</v>
      </c>
      <c r="J7" s="146">
        <f>35012.25/1000</f>
        <v>35.01225</v>
      </c>
      <c r="K7" s="10">
        <f>C7-J7</f>
        <v>0</v>
      </c>
    </row>
    <row r="8" spans="1:11" ht="31.5">
      <c r="A8" s="145">
        <v>6</v>
      </c>
      <c r="B8" s="147" t="s">
        <v>180</v>
      </c>
      <c r="C8" s="146">
        <f>22231/1000</f>
        <v>22.231</v>
      </c>
      <c r="D8" s="144">
        <f>1/1000</f>
        <v>0.001</v>
      </c>
      <c r="E8" s="7" t="s">
        <v>181</v>
      </c>
      <c r="F8" s="8">
        <f t="shared" si="0"/>
        <v>22.232000000000003</v>
      </c>
      <c r="G8" s="5"/>
      <c r="H8" s="6"/>
      <c r="I8" s="7" t="s">
        <v>181</v>
      </c>
      <c r="J8" s="6">
        <v>0</v>
      </c>
      <c r="K8" s="10">
        <f>C8-J8</f>
        <v>22.231</v>
      </c>
    </row>
    <row r="9" spans="1:11" ht="15.75">
      <c r="A9" s="145">
        <v>7</v>
      </c>
      <c r="B9" s="148" t="s">
        <v>25</v>
      </c>
      <c r="C9" s="146">
        <f>39855.9/1000</f>
        <v>39.8559</v>
      </c>
      <c r="D9" s="144"/>
      <c r="E9" s="7"/>
      <c r="F9" s="8">
        <f t="shared" si="0"/>
        <v>39.8559</v>
      </c>
      <c r="G9" s="37">
        <v>2240</v>
      </c>
      <c r="H9" s="6">
        <f>3899.64/1000</f>
        <v>3.8996399999999998</v>
      </c>
      <c r="I9" s="9" t="s">
        <v>182</v>
      </c>
      <c r="J9" s="6"/>
      <c r="K9" s="10">
        <f>C9-H9</f>
        <v>35.95626</v>
      </c>
    </row>
    <row r="10" spans="1:11" ht="15.75">
      <c r="A10" s="145">
        <v>8</v>
      </c>
      <c r="B10" s="5"/>
      <c r="C10" s="149"/>
      <c r="D10" s="6"/>
      <c r="E10" s="7"/>
      <c r="F10" s="150">
        <f t="shared" si="0"/>
        <v>0</v>
      </c>
      <c r="G10" s="37"/>
      <c r="H10" s="6"/>
      <c r="I10" s="7"/>
      <c r="J10" s="6"/>
      <c r="K10" s="10"/>
    </row>
    <row r="11" spans="1:11" ht="15.75">
      <c r="A11" s="145">
        <v>9</v>
      </c>
      <c r="B11" s="148"/>
      <c r="C11" s="151"/>
      <c r="D11" s="146"/>
      <c r="E11" s="152"/>
      <c r="F11" s="8">
        <f t="shared" si="0"/>
        <v>0</v>
      </c>
      <c r="G11" s="122"/>
      <c r="H11" s="122"/>
      <c r="I11" s="122"/>
      <c r="J11" s="6"/>
      <c r="K11" s="10"/>
    </row>
    <row r="12" spans="1:11" ht="15.75">
      <c r="A12" s="145">
        <v>10</v>
      </c>
      <c r="B12" s="148"/>
      <c r="C12" s="151"/>
      <c r="D12" s="146"/>
      <c r="E12" s="152"/>
      <c r="F12" s="8">
        <f t="shared" si="0"/>
        <v>0</v>
      </c>
      <c r="G12" s="37"/>
      <c r="H12" s="6"/>
      <c r="I12" s="7"/>
      <c r="J12" s="6"/>
      <c r="K12" s="10"/>
    </row>
    <row r="13" spans="1:11" ht="15.75">
      <c r="A13" s="145">
        <v>11</v>
      </c>
      <c r="B13" s="5"/>
      <c r="C13" s="153"/>
      <c r="D13" s="6"/>
      <c r="E13" s="7"/>
      <c r="F13" s="8">
        <f t="shared" si="0"/>
        <v>0</v>
      </c>
      <c r="G13" s="37"/>
      <c r="H13" s="6"/>
      <c r="I13" s="5"/>
      <c r="J13" s="6"/>
      <c r="K13" s="10"/>
    </row>
    <row r="14" spans="1:11" ht="15" customHeight="1">
      <c r="A14" s="145">
        <v>12</v>
      </c>
      <c r="B14" s="148"/>
      <c r="C14" s="151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145">
        <v>13</v>
      </c>
      <c r="B15" s="148"/>
      <c r="C15" s="14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13"/>
      <c r="B16" s="16" t="s">
        <v>14</v>
      </c>
      <c r="C16" s="17">
        <f>SUM(C5:C15)</f>
        <v>110.74819</v>
      </c>
      <c r="D16" s="154">
        <f>SUM(D5:D15)</f>
        <v>0.43200000000000005</v>
      </c>
      <c r="E16" s="18"/>
      <c r="F16" s="19">
        <f t="shared" si="0"/>
        <v>111.18019</v>
      </c>
      <c r="G16" s="20"/>
      <c r="H16" s="17">
        <f>SUM(H5:H15)</f>
        <v>3.8996399999999998</v>
      </c>
      <c r="I16" s="18"/>
      <c r="J16" s="17">
        <f>SUM(J5:J15)</f>
        <v>47.15225</v>
      </c>
      <c r="K16" s="21">
        <f>C16-H16</f>
        <v>106.84854999999999</v>
      </c>
    </row>
    <row r="19" spans="2:8" ht="15.75">
      <c r="B19" s="22" t="s">
        <v>15</v>
      </c>
      <c r="F19" s="23"/>
      <c r="G19" s="188" t="s">
        <v>183</v>
      </c>
      <c r="H19" s="188"/>
    </row>
    <row r="20" spans="2:14" ht="15">
      <c r="B20" s="22"/>
      <c r="F20" s="189" t="s">
        <v>17</v>
      </c>
      <c r="G20" s="189"/>
      <c r="H20" s="189"/>
      <c r="N20" s="34"/>
    </row>
    <row r="21" spans="2:8" ht="15.75">
      <c r="B21" s="22" t="s">
        <v>18</v>
      </c>
      <c r="F21" s="23"/>
      <c r="G21" s="188" t="s">
        <v>184</v>
      </c>
      <c r="H21" s="188"/>
    </row>
    <row r="22" spans="6:8" ht="12.75">
      <c r="F22" s="189" t="s">
        <v>17</v>
      </c>
      <c r="G22" s="189"/>
      <c r="H22" s="189"/>
    </row>
    <row r="31" ht="12.75">
      <c r="I31" s="34"/>
    </row>
  </sheetData>
  <sheetProtection selectLockedCells="1" selectUnlockedCells="1"/>
  <mergeCells count="13">
    <mergeCell ref="B5:B7"/>
    <mergeCell ref="G19:H19"/>
    <mergeCell ref="F20:H20"/>
    <mergeCell ref="G21:H21"/>
    <mergeCell ref="F22:H22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4" sqref="E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87" customHeight="1">
      <c r="A1" s="1"/>
      <c r="B1" s="183" t="s">
        <v>309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308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4">
        <v>1</v>
      </c>
      <c r="B5" s="5" t="s">
        <v>186</v>
      </c>
      <c r="C5" s="6"/>
      <c r="D5" s="6">
        <v>0</v>
      </c>
      <c r="E5" s="7" t="s">
        <v>187</v>
      </c>
      <c r="F5" s="8">
        <f>SUM(C5,D5)</f>
        <v>0</v>
      </c>
      <c r="G5" s="5"/>
      <c r="H5" s="6"/>
      <c r="I5" s="7" t="s">
        <v>187</v>
      </c>
      <c r="J5" s="6">
        <v>0</v>
      </c>
      <c r="K5" s="10">
        <v>0</v>
      </c>
    </row>
    <row r="6" spans="1:11" ht="15.75">
      <c r="A6" s="4">
        <v>2</v>
      </c>
      <c r="B6" s="5" t="s">
        <v>188</v>
      </c>
      <c r="C6" s="6"/>
      <c r="D6" s="6">
        <v>2</v>
      </c>
      <c r="E6" s="7" t="s">
        <v>189</v>
      </c>
      <c r="F6" s="8">
        <f>SUM(C6,D6)</f>
        <v>2</v>
      </c>
      <c r="G6" s="5"/>
      <c r="H6" s="6"/>
      <c r="I6" s="7" t="s">
        <v>189</v>
      </c>
      <c r="J6" s="6">
        <v>0</v>
      </c>
      <c r="K6" s="10">
        <v>2</v>
      </c>
    </row>
    <row r="7" spans="1:11" ht="31.5">
      <c r="A7" s="4">
        <v>3</v>
      </c>
      <c r="B7" s="5" t="s">
        <v>190</v>
      </c>
      <c r="C7" s="6"/>
      <c r="D7" s="6">
        <v>35.7</v>
      </c>
      <c r="E7" s="7" t="s">
        <v>191</v>
      </c>
      <c r="F7" s="8">
        <f>SUM(C7,D7)</f>
        <v>35.7</v>
      </c>
      <c r="G7" s="5"/>
      <c r="H7" s="6"/>
      <c r="I7" s="7" t="s">
        <v>191</v>
      </c>
      <c r="J7" s="6">
        <v>0</v>
      </c>
      <c r="K7" s="10">
        <v>35.7</v>
      </c>
    </row>
    <row r="8" spans="1:11" ht="15.75">
      <c r="A8" s="4">
        <v>4</v>
      </c>
      <c r="B8" s="5" t="s">
        <v>192</v>
      </c>
      <c r="C8" s="6"/>
      <c r="D8" s="6">
        <v>0</v>
      </c>
      <c r="E8" s="7" t="s">
        <v>136</v>
      </c>
      <c r="F8" s="8">
        <f>SUM(C8,D8)</f>
        <v>0</v>
      </c>
      <c r="G8" s="5"/>
      <c r="H8" s="6"/>
      <c r="I8" s="9" t="s">
        <v>136</v>
      </c>
      <c r="J8" s="6">
        <v>0</v>
      </c>
      <c r="K8" s="10">
        <v>0</v>
      </c>
    </row>
    <row r="9" spans="1:11" ht="15.75">
      <c r="A9" s="13"/>
      <c r="B9" s="16" t="s">
        <v>14</v>
      </c>
      <c r="C9" s="17">
        <f>SUM(C5:C8)</f>
        <v>0</v>
      </c>
      <c r="D9" s="17">
        <f>SUM(D5:D8)</f>
        <v>37.7</v>
      </c>
      <c r="E9" s="18"/>
      <c r="F9" s="19">
        <f>SUM(C9,D9)</f>
        <v>37.7</v>
      </c>
      <c r="G9" s="20"/>
      <c r="H9" s="17">
        <f>SUM(H5:H8)</f>
        <v>0</v>
      </c>
      <c r="I9" s="18"/>
      <c r="J9" s="17">
        <f>SUM(J5:J8)</f>
        <v>0</v>
      </c>
      <c r="K9" s="21">
        <f>SUM(K5:K8)</f>
        <v>37.7</v>
      </c>
    </row>
    <row r="12" spans="2:8" ht="15.75">
      <c r="B12" s="22" t="s">
        <v>15</v>
      </c>
      <c r="F12" s="23"/>
      <c r="G12" s="188" t="s">
        <v>193</v>
      </c>
      <c r="H12" s="188"/>
    </row>
    <row r="13" spans="2:8" ht="15">
      <c r="B13" s="22"/>
      <c r="F13" s="189" t="s">
        <v>17</v>
      </c>
      <c r="G13" s="189"/>
      <c r="H13" s="189"/>
    </row>
    <row r="14" spans="2:8" ht="15.75">
      <c r="B14" s="22" t="s">
        <v>18</v>
      </c>
      <c r="F14" s="23"/>
      <c r="G14" s="188" t="s">
        <v>194</v>
      </c>
      <c r="H14" s="188"/>
    </row>
    <row r="15" spans="6:8" ht="12.75">
      <c r="F15" s="189" t="s">
        <v>17</v>
      </c>
      <c r="G15" s="189"/>
      <c r="H15" s="189"/>
    </row>
  </sheetData>
  <sheetProtection selectLockedCells="1" selectUnlockedCells="1"/>
  <mergeCells count="12">
    <mergeCell ref="G12:H12"/>
    <mergeCell ref="F13:H13"/>
    <mergeCell ref="G14:H14"/>
    <mergeCell ref="F15:H15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56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7.28125" style="155" customWidth="1"/>
    <col min="2" max="2" width="30.28125" style="155" customWidth="1"/>
    <col min="3" max="3" width="12.140625" style="155" customWidth="1"/>
    <col min="4" max="4" width="14.7109375" style="155" customWidth="1"/>
    <col min="5" max="5" width="29.57421875" style="155" customWidth="1"/>
    <col min="6" max="6" width="13.00390625" style="155" customWidth="1"/>
    <col min="7" max="7" width="15.28125" style="155" customWidth="1"/>
    <col min="8" max="8" width="10.421875" style="155" customWidth="1"/>
    <col min="9" max="9" width="24.8515625" style="155" customWidth="1"/>
    <col min="10" max="10" width="14.00390625" style="155" customWidth="1"/>
    <col min="11" max="11" width="15.57421875" style="156" customWidth="1"/>
    <col min="12" max="16384" width="9.140625" style="155" customWidth="1"/>
  </cols>
  <sheetData>
    <row r="1" spans="2:10" ht="61.5" customHeight="1">
      <c r="B1" s="211" t="s">
        <v>195</v>
      </c>
      <c r="C1" s="211"/>
      <c r="D1" s="211"/>
      <c r="E1" s="211"/>
      <c r="F1" s="211"/>
      <c r="G1" s="211"/>
      <c r="H1" s="211"/>
      <c r="I1" s="211"/>
      <c r="J1" s="211"/>
    </row>
    <row r="2" spans="1:11" ht="31.5" customHeight="1">
      <c r="A2" s="215" t="s">
        <v>310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33" customHeight="1">
      <c r="A3" s="191" t="s">
        <v>2</v>
      </c>
      <c r="B3" s="191" t="s">
        <v>3</v>
      </c>
      <c r="C3" s="212" t="s">
        <v>4</v>
      </c>
      <c r="D3" s="212"/>
      <c r="E3" s="212"/>
      <c r="F3" s="212" t="s">
        <v>5</v>
      </c>
      <c r="G3" s="212" t="s">
        <v>6</v>
      </c>
      <c r="H3" s="212"/>
      <c r="I3" s="212"/>
      <c r="J3" s="212"/>
      <c r="K3" s="213" t="s">
        <v>196</v>
      </c>
    </row>
    <row r="4" spans="1:11" ht="158.25" customHeight="1">
      <c r="A4" s="191"/>
      <c r="B4" s="191"/>
      <c r="C4" s="4" t="s">
        <v>197</v>
      </c>
      <c r="D4" s="4" t="s">
        <v>198</v>
      </c>
      <c r="E4" s="4" t="s">
        <v>10</v>
      </c>
      <c r="F4" s="212"/>
      <c r="G4" s="157" t="s">
        <v>11</v>
      </c>
      <c r="H4" s="4" t="s">
        <v>199</v>
      </c>
      <c r="I4" s="4" t="s">
        <v>13</v>
      </c>
      <c r="J4" s="4" t="s">
        <v>199</v>
      </c>
      <c r="K4" s="213"/>
    </row>
    <row r="5" spans="1:11" ht="31.5">
      <c r="A5" s="4">
        <v>1</v>
      </c>
      <c r="B5" s="158" t="s">
        <v>200</v>
      </c>
      <c r="C5" s="6"/>
      <c r="D5" s="144">
        <v>70.012</v>
      </c>
      <c r="E5" s="129" t="s">
        <v>201</v>
      </c>
      <c r="F5" s="159">
        <f>SUM(C5,D5)</f>
        <v>70.012</v>
      </c>
      <c r="G5" s="5"/>
      <c r="H5" s="6"/>
      <c r="I5" s="129" t="s">
        <v>201</v>
      </c>
      <c r="J5" s="144">
        <v>70.012</v>
      </c>
      <c r="K5" s="160">
        <f>D5-J5</f>
        <v>0</v>
      </c>
    </row>
    <row r="6" spans="1:11" ht="94.5">
      <c r="A6" s="5"/>
      <c r="B6" s="5"/>
      <c r="C6" s="6"/>
      <c r="D6" s="144">
        <v>1083.629</v>
      </c>
      <c r="E6" s="7" t="s">
        <v>202</v>
      </c>
      <c r="F6" s="159">
        <f>SUM(C6,D6)</f>
        <v>1083.629</v>
      </c>
      <c r="G6" s="5"/>
      <c r="H6" s="6"/>
      <c r="I6" s="7" t="s">
        <v>203</v>
      </c>
      <c r="J6" s="144">
        <v>1083.629</v>
      </c>
      <c r="K6" s="160">
        <f>D6-J6</f>
        <v>0</v>
      </c>
    </row>
    <row r="7" spans="1:11" ht="15.75">
      <c r="A7" s="4"/>
      <c r="B7" s="5"/>
      <c r="C7" s="6"/>
      <c r="D7" s="144">
        <v>51.148</v>
      </c>
      <c r="E7" s="7" t="s">
        <v>37</v>
      </c>
      <c r="F7" s="159">
        <f>SUM(C7,D7)</f>
        <v>51.148</v>
      </c>
      <c r="G7" s="5"/>
      <c r="H7" s="6"/>
      <c r="I7" s="7" t="s">
        <v>37</v>
      </c>
      <c r="J7" s="144">
        <v>51.148</v>
      </c>
      <c r="K7" s="160">
        <f>D7-J7</f>
        <v>0</v>
      </c>
    </row>
    <row r="8" spans="1:11" ht="31.5">
      <c r="A8" s="4"/>
      <c r="B8" s="5"/>
      <c r="C8" s="6"/>
      <c r="D8" s="144">
        <v>118.282</v>
      </c>
      <c r="E8" s="7" t="s">
        <v>204</v>
      </c>
      <c r="F8" s="159">
        <f>SUM(C8,D8)</f>
        <v>118.282</v>
      </c>
      <c r="G8" s="5"/>
      <c r="H8" s="6"/>
      <c r="I8" s="7" t="s">
        <v>204</v>
      </c>
      <c r="J8" s="144">
        <v>118.282</v>
      </c>
      <c r="K8" s="160">
        <f>D8-J8</f>
        <v>0</v>
      </c>
    </row>
    <row r="9" spans="1:11" ht="31.5">
      <c r="A9" s="4"/>
      <c r="B9" s="5"/>
      <c r="C9" s="6"/>
      <c r="D9" s="144">
        <v>3.377</v>
      </c>
      <c r="E9" s="7" t="s">
        <v>205</v>
      </c>
      <c r="F9" s="159">
        <f>SUM(C9,D9)</f>
        <v>3.377</v>
      </c>
      <c r="G9" s="11"/>
      <c r="H9" s="6"/>
      <c r="I9" s="7" t="s">
        <v>205</v>
      </c>
      <c r="J9" s="144">
        <v>3.377</v>
      </c>
      <c r="K9" s="160">
        <f>D9-J9</f>
        <v>0</v>
      </c>
    </row>
    <row r="10" spans="1:11" ht="15.75">
      <c r="A10" s="4"/>
      <c r="B10" s="5"/>
      <c r="C10" s="6"/>
      <c r="D10" s="144"/>
      <c r="E10" s="7"/>
      <c r="F10" s="159"/>
      <c r="G10" s="11"/>
      <c r="H10" s="6"/>
      <c r="I10" s="7"/>
      <c r="J10" s="144"/>
      <c r="K10" s="160"/>
    </row>
    <row r="11" spans="1:11" ht="15.75">
      <c r="A11" s="4">
        <v>2</v>
      </c>
      <c r="B11" s="5" t="s">
        <v>25</v>
      </c>
      <c r="C11" s="6"/>
      <c r="D11" s="144">
        <v>6.6</v>
      </c>
      <c r="E11" s="7" t="s">
        <v>206</v>
      </c>
      <c r="F11" s="159">
        <f>SUM(C11,D11)</f>
        <v>6.6</v>
      </c>
      <c r="G11" s="5"/>
      <c r="H11" s="6"/>
      <c r="I11" s="7" t="s">
        <v>206</v>
      </c>
      <c r="J11" s="144">
        <v>6.6</v>
      </c>
      <c r="K11" s="160">
        <f>D11-J11</f>
        <v>0</v>
      </c>
    </row>
    <row r="12" spans="1:11" ht="31.5">
      <c r="A12" s="4"/>
      <c r="B12" s="5"/>
      <c r="C12" s="6"/>
      <c r="D12" s="144">
        <v>84</v>
      </c>
      <c r="E12" s="7" t="s">
        <v>204</v>
      </c>
      <c r="F12" s="159">
        <f>SUM(C12,D12)</f>
        <v>84</v>
      </c>
      <c r="G12" s="5"/>
      <c r="H12" s="6"/>
      <c r="I12" s="7" t="s">
        <v>204</v>
      </c>
      <c r="J12" s="144">
        <v>61.938</v>
      </c>
      <c r="K12" s="160">
        <f>D12-J12</f>
        <v>22.061999999999998</v>
      </c>
    </row>
    <row r="13" spans="1:11" ht="15.75">
      <c r="A13" s="4"/>
      <c r="B13" s="5"/>
      <c r="C13" s="6"/>
      <c r="D13" s="144"/>
      <c r="E13" s="7"/>
      <c r="F13" s="159"/>
      <c r="G13" s="5"/>
      <c r="H13" s="6"/>
      <c r="I13" s="7"/>
      <c r="J13" s="144"/>
      <c r="K13" s="160"/>
    </row>
    <row r="14" spans="1:11" ht="15.75">
      <c r="A14" s="4">
        <v>3</v>
      </c>
      <c r="B14" s="5" t="s">
        <v>207</v>
      </c>
      <c r="C14" s="6"/>
      <c r="D14" s="144">
        <v>15.307</v>
      </c>
      <c r="E14" s="7" t="s">
        <v>37</v>
      </c>
      <c r="F14" s="159">
        <f>SUM(C14,D14)</f>
        <v>15.307</v>
      </c>
      <c r="G14" s="5"/>
      <c r="H14" s="6"/>
      <c r="I14" s="7" t="s">
        <v>37</v>
      </c>
      <c r="J14" s="144">
        <v>15.307</v>
      </c>
      <c r="K14" s="160">
        <f>D14-J14</f>
        <v>0</v>
      </c>
    </row>
    <row r="15" spans="1:11" ht="15.75">
      <c r="A15" s="4"/>
      <c r="B15" s="5"/>
      <c r="C15" s="6"/>
      <c r="D15" s="144"/>
      <c r="E15" s="7"/>
      <c r="F15" s="159"/>
      <c r="G15" s="5"/>
      <c r="H15" s="6"/>
      <c r="I15" s="7"/>
      <c r="J15" s="144"/>
      <c r="K15" s="160"/>
    </row>
    <row r="16" spans="1:11" ht="31.5">
      <c r="A16" s="4">
        <v>4</v>
      </c>
      <c r="B16" s="7" t="s">
        <v>208</v>
      </c>
      <c r="C16" s="6"/>
      <c r="D16" s="144">
        <v>12.49881</v>
      </c>
      <c r="E16" s="7" t="s">
        <v>37</v>
      </c>
      <c r="F16" s="159">
        <f>SUM(C16,D16)</f>
        <v>12.49881</v>
      </c>
      <c r="G16" s="5"/>
      <c r="H16" s="6"/>
      <c r="I16" s="7" t="s">
        <v>37</v>
      </c>
      <c r="J16" s="144">
        <v>12.499</v>
      </c>
      <c r="K16" s="160">
        <f>D16-J16</f>
        <v>-0.00018999999999991246</v>
      </c>
    </row>
    <row r="17" spans="1:11" ht="15.75">
      <c r="A17" s="4"/>
      <c r="B17" s="5"/>
      <c r="C17" s="6"/>
      <c r="D17" s="144"/>
      <c r="E17" s="7"/>
      <c r="F17" s="159"/>
      <c r="G17" s="5"/>
      <c r="H17" s="6"/>
      <c r="I17" s="7"/>
      <c r="J17" s="144"/>
      <c r="K17" s="160"/>
    </row>
    <row r="18" spans="1:11" ht="15.75">
      <c r="A18" s="4">
        <v>5</v>
      </c>
      <c r="B18" s="7" t="s">
        <v>209</v>
      </c>
      <c r="C18" s="6"/>
      <c r="D18" s="144">
        <v>45</v>
      </c>
      <c r="E18" s="7" t="s">
        <v>206</v>
      </c>
      <c r="F18" s="159">
        <f>SUM(C18,D18)</f>
        <v>45</v>
      </c>
      <c r="G18" s="5"/>
      <c r="H18" s="6"/>
      <c r="I18" s="7" t="s">
        <v>206</v>
      </c>
      <c r="J18" s="144">
        <v>6.421</v>
      </c>
      <c r="K18" s="160">
        <f>D18-J18</f>
        <v>38.579</v>
      </c>
    </row>
    <row r="19" spans="1:11" ht="15.75">
      <c r="A19" s="4"/>
      <c r="B19" s="5"/>
      <c r="C19" s="6"/>
      <c r="D19" s="144">
        <v>5.152</v>
      </c>
      <c r="E19" s="7" t="s">
        <v>37</v>
      </c>
      <c r="F19" s="159">
        <f>SUM(C19,D19)</f>
        <v>5.152</v>
      </c>
      <c r="G19" s="5"/>
      <c r="H19" s="6"/>
      <c r="I19" s="7" t="s">
        <v>37</v>
      </c>
      <c r="J19" s="144">
        <v>5.152</v>
      </c>
      <c r="K19" s="160">
        <f>D19-J19</f>
        <v>0</v>
      </c>
    </row>
    <row r="20" spans="1:11" ht="15.75">
      <c r="A20" s="4"/>
      <c r="B20" s="5"/>
      <c r="C20" s="6"/>
      <c r="D20" s="144"/>
      <c r="E20" s="7"/>
      <c r="F20" s="159"/>
      <c r="G20" s="5"/>
      <c r="H20" s="6"/>
      <c r="I20" s="7"/>
      <c r="J20" s="144"/>
      <c r="K20" s="160"/>
    </row>
    <row r="21" spans="1:11" ht="31.5">
      <c r="A21" s="4">
        <v>6</v>
      </c>
      <c r="B21" s="7" t="s">
        <v>210</v>
      </c>
      <c r="C21" s="6"/>
      <c r="D21" s="144">
        <v>1</v>
      </c>
      <c r="E21" s="7" t="s">
        <v>204</v>
      </c>
      <c r="F21" s="159">
        <f>SUM(C21,D21)</f>
        <v>1</v>
      </c>
      <c r="G21" s="5"/>
      <c r="H21" s="6"/>
      <c r="I21" s="7" t="s">
        <v>204</v>
      </c>
      <c r="J21" s="144">
        <v>1</v>
      </c>
      <c r="K21" s="160">
        <f>D21-J21</f>
        <v>0</v>
      </c>
    </row>
    <row r="22" spans="1:11" ht="15.75">
      <c r="A22" s="11"/>
      <c r="B22" s="5"/>
      <c r="C22" s="6"/>
      <c r="D22" s="144"/>
      <c r="E22" s="7"/>
      <c r="F22" s="159"/>
      <c r="G22" s="5"/>
      <c r="H22" s="6"/>
      <c r="I22" s="7"/>
      <c r="J22" s="144"/>
      <c r="K22" s="160"/>
    </row>
    <row r="23" spans="1:11" ht="31.5">
      <c r="A23" s="11">
        <v>7</v>
      </c>
      <c r="B23" s="7" t="s">
        <v>211</v>
      </c>
      <c r="C23" s="6"/>
      <c r="D23" s="144">
        <v>100.2934</v>
      </c>
      <c r="E23" s="7" t="s">
        <v>37</v>
      </c>
      <c r="F23" s="159">
        <f>SUM(C23,D23)</f>
        <v>100.2934</v>
      </c>
      <c r="G23" s="5"/>
      <c r="H23" s="6"/>
      <c r="I23" s="7" t="s">
        <v>37</v>
      </c>
      <c r="J23" s="144">
        <v>100.293</v>
      </c>
      <c r="K23" s="160">
        <f>D23-J23</f>
        <v>0.00039999999999906777</v>
      </c>
    </row>
    <row r="24" spans="1:11" ht="15.75">
      <c r="A24" s="4"/>
      <c r="B24" s="5"/>
      <c r="C24" s="6"/>
      <c r="D24" s="144"/>
      <c r="E24" s="7"/>
      <c r="F24" s="159"/>
      <c r="G24" s="5"/>
      <c r="H24" s="6"/>
      <c r="I24" s="7"/>
      <c r="J24" s="144"/>
      <c r="K24" s="160"/>
    </row>
    <row r="25" spans="1:11" ht="15.75">
      <c r="A25" s="4">
        <v>8</v>
      </c>
      <c r="B25" s="5" t="s">
        <v>212</v>
      </c>
      <c r="C25" s="6"/>
      <c r="D25" s="144">
        <v>105.1515</v>
      </c>
      <c r="E25" s="7" t="s">
        <v>37</v>
      </c>
      <c r="F25" s="159">
        <f>SUM(C25,D25)</f>
        <v>105.1515</v>
      </c>
      <c r="G25" s="5"/>
      <c r="H25" s="6"/>
      <c r="I25" s="7" t="s">
        <v>37</v>
      </c>
      <c r="J25" s="144">
        <v>21.56</v>
      </c>
      <c r="K25" s="160">
        <f>D25-J25</f>
        <v>83.5915</v>
      </c>
    </row>
    <row r="26" spans="1:11" ht="15.75">
      <c r="A26" s="4"/>
      <c r="B26" s="5"/>
      <c r="C26" s="6"/>
      <c r="D26" s="144"/>
      <c r="E26" s="7"/>
      <c r="F26" s="159"/>
      <c r="G26" s="5"/>
      <c r="H26" s="6"/>
      <c r="I26" s="7"/>
      <c r="J26" s="144"/>
      <c r="K26" s="160"/>
    </row>
    <row r="27" spans="1:11" ht="31.5">
      <c r="A27" s="4">
        <v>9</v>
      </c>
      <c r="B27" s="7" t="s">
        <v>213</v>
      </c>
      <c r="C27" s="6"/>
      <c r="D27" s="144">
        <v>3.0636</v>
      </c>
      <c r="E27" s="7" t="s">
        <v>204</v>
      </c>
      <c r="F27" s="159">
        <f>SUM(C27,D27)</f>
        <v>3.0636</v>
      </c>
      <c r="G27" s="5"/>
      <c r="H27" s="6"/>
      <c r="I27" s="7" t="s">
        <v>204</v>
      </c>
      <c r="J27" s="144">
        <v>3.06</v>
      </c>
      <c r="K27" s="160">
        <f>D27-J27</f>
        <v>0.0036000000000000476</v>
      </c>
    </row>
    <row r="28" spans="1:11" ht="15.75">
      <c r="A28" s="4"/>
      <c r="B28" s="5"/>
      <c r="C28" s="6"/>
      <c r="D28" s="144">
        <v>1.6724</v>
      </c>
      <c r="E28" s="7" t="s">
        <v>37</v>
      </c>
      <c r="F28" s="159">
        <f>SUM(C28,D28)</f>
        <v>1.6724</v>
      </c>
      <c r="G28" s="5"/>
      <c r="H28" s="6"/>
      <c r="I28" s="7" t="s">
        <v>37</v>
      </c>
      <c r="J28" s="144">
        <v>1.672</v>
      </c>
      <c r="K28" s="160">
        <f>D28-J28</f>
        <v>0.000400000000000178</v>
      </c>
    </row>
    <row r="29" spans="1:11" ht="15.75">
      <c r="A29" s="4"/>
      <c r="B29" s="5"/>
      <c r="C29" s="6"/>
      <c r="D29" s="144">
        <f>27.232</f>
        <v>27.232</v>
      </c>
      <c r="E29" s="7" t="s">
        <v>214</v>
      </c>
      <c r="F29" s="159">
        <f>SUM(C29,D29)</f>
        <v>27.232</v>
      </c>
      <c r="G29" s="5"/>
      <c r="H29" s="6"/>
      <c r="I29" s="7" t="s">
        <v>214</v>
      </c>
      <c r="J29" s="144">
        <v>27.232</v>
      </c>
      <c r="K29" s="160">
        <f>D29-J29</f>
        <v>0</v>
      </c>
    </row>
    <row r="30" spans="1:11" ht="31.5">
      <c r="A30" s="4"/>
      <c r="B30" s="5"/>
      <c r="C30" s="6"/>
      <c r="D30" s="144">
        <v>16.54344</v>
      </c>
      <c r="E30" s="7" t="s">
        <v>204</v>
      </c>
      <c r="F30" s="159">
        <f>SUM(C30,D30)</f>
        <v>16.54344</v>
      </c>
      <c r="G30" s="5"/>
      <c r="H30" s="6"/>
      <c r="I30" s="7" t="s">
        <v>204</v>
      </c>
      <c r="J30" s="144">
        <v>16.54</v>
      </c>
      <c r="K30" s="160">
        <f>D30-J30</f>
        <v>0.00344000000000122</v>
      </c>
    </row>
    <row r="31" spans="1:11" ht="15.75">
      <c r="A31" s="4"/>
      <c r="B31" s="5"/>
      <c r="C31" s="6"/>
      <c r="D31" s="144"/>
      <c r="E31" s="7"/>
      <c r="F31" s="159"/>
      <c r="G31" s="5"/>
      <c r="H31" s="6"/>
      <c r="I31" s="7"/>
      <c r="J31" s="144"/>
      <c r="K31" s="160"/>
    </row>
    <row r="32" spans="1:11" ht="15.75">
      <c r="A32" s="11">
        <v>10</v>
      </c>
      <c r="B32" s="5" t="s">
        <v>215</v>
      </c>
      <c r="C32" s="6"/>
      <c r="D32" s="144">
        <v>90</v>
      </c>
      <c r="E32" s="7" t="s">
        <v>37</v>
      </c>
      <c r="F32" s="159">
        <f>SUM(C32,D32)</f>
        <v>90</v>
      </c>
      <c r="G32" s="5"/>
      <c r="H32" s="6"/>
      <c r="I32" s="7" t="s">
        <v>37</v>
      </c>
      <c r="J32" s="144">
        <v>8.627</v>
      </c>
      <c r="K32" s="160">
        <f>D32-J32</f>
        <v>81.373</v>
      </c>
    </row>
    <row r="33" spans="1:11" ht="15.75">
      <c r="A33" s="11"/>
      <c r="B33" s="5"/>
      <c r="C33" s="6"/>
      <c r="D33" s="144"/>
      <c r="E33" s="7"/>
      <c r="F33" s="159"/>
      <c r="G33" s="5"/>
      <c r="H33" s="6"/>
      <c r="I33" s="7"/>
      <c r="J33" s="144"/>
      <c r="K33" s="160"/>
    </row>
    <row r="34" spans="1:11" ht="15.75">
      <c r="A34" s="11">
        <v>11</v>
      </c>
      <c r="B34" s="5" t="s">
        <v>25</v>
      </c>
      <c r="C34" s="6"/>
      <c r="D34" s="144">
        <v>0.75</v>
      </c>
      <c r="E34" s="7" t="s">
        <v>216</v>
      </c>
      <c r="F34" s="159">
        <f>SUM(C34,D34)</f>
        <v>0.75</v>
      </c>
      <c r="G34" s="5"/>
      <c r="H34" s="6"/>
      <c r="I34" s="7" t="s">
        <v>216</v>
      </c>
      <c r="J34" s="144">
        <v>0</v>
      </c>
      <c r="K34" s="160">
        <f>D34-J34</f>
        <v>0.75</v>
      </c>
    </row>
    <row r="35" spans="1:11" ht="15.75">
      <c r="A35" s="11"/>
      <c r="B35" s="5"/>
      <c r="C35" s="6"/>
      <c r="D35" s="144">
        <v>84</v>
      </c>
      <c r="E35" s="7" t="s">
        <v>37</v>
      </c>
      <c r="F35" s="159">
        <f>SUM(C35,D35)</f>
        <v>84</v>
      </c>
      <c r="G35" s="5"/>
      <c r="H35" s="6"/>
      <c r="I35" s="7" t="s">
        <v>37</v>
      </c>
      <c r="J35" s="144">
        <v>14.592</v>
      </c>
      <c r="K35" s="160">
        <f>D35-J35</f>
        <v>69.408</v>
      </c>
    </row>
    <row r="36" spans="1:11" ht="15.75">
      <c r="A36" s="11"/>
      <c r="B36" s="5"/>
      <c r="C36" s="6"/>
      <c r="D36" s="144"/>
      <c r="E36" s="7"/>
      <c r="F36" s="159"/>
      <c r="G36" s="5"/>
      <c r="H36" s="6"/>
      <c r="I36" s="7"/>
      <c r="J36" s="144"/>
      <c r="K36" s="160"/>
    </row>
    <row r="37" spans="1:11" ht="31.5">
      <c r="A37" s="11">
        <v>12</v>
      </c>
      <c r="B37" s="7" t="s">
        <v>141</v>
      </c>
      <c r="C37" s="6">
        <v>10</v>
      </c>
      <c r="D37" s="144"/>
      <c r="E37" s="7"/>
      <c r="F37" s="159">
        <f>H37</f>
        <v>10</v>
      </c>
      <c r="G37" s="37">
        <v>3110</v>
      </c>
      <c r="H37" s="6">
        <v>10</v>
      </c>
      <c r="I37" s="7" t="s">
        <v>217</v>
      </c>
      <c r="J37" s="144"/>
      <c r="K37" s="160"/>
    </row>
    <row r="38" spans="1:11" ht="15.75">
      <c r="A38" s="11"/>
      <c r="B38" s="5"/>
      <c r="C38" s="6"/>
      <c r="D38" s="144"/>
      <c r="E38" s="7"/>
      <c r="F38" s="159"/>
      <c r="G38" s="5"/>
      <c r="H38" s="6"/>
      <c r="I38" s="7"/>
      <c r="J38" s="144"/>
      <c r="K38" s="160"/>
    </row>
    <row r="39" spans="1:11" ht="54.75" customHeight="1">
      <c r="A39" s="11">
        <v>13</v>
      </c>
      <c r="B39" s="161" t="s">
        <v>218</v>
      </c>
      <c r="C39" s="6"/>
      <c r="D39" s="144">
        <v>4.662</v>
      </c>
      <c r="E39" s="7" t="s">
        <v>219</v>
      </c>
      <c r="F39" s="159">
        <f>H39</f>
        <v>0</v>
      </c>
      <c r="G39" s="5"/>
      <c r="H39" s="6"/>
      <c r="I39" s="7" t="s">
        <v>219</v>
      </c>
      <c r="J39" s="144">
        <v>0</v>
      </c>
      <c r="K39" s="160">
        <f>D39-J39</f>
        <v>4.662</v>
      </c>
    </row>
    <row r="40" spans="1:11" ht="15.75">
      <c r="A40" s="11"/>
      <c r="B40" s="5"/>
      <c r="C40" s="6"/>
      <c r="D40" s="144">
        <v>0.7</v>
      </c>
      <c r="E40" s="7" t="s">
        <v>37</v>
      </c>
      <c r="F40" s="159">
        <f>H40</f>
        <v>0</v>
      </c>
      <c r="G40" s="5"/>
      <c r="H40" s="6"/>
      <c r="I40" s="7" t="s">
        <v>37</v>
      </c>
      <c r="J40" s="144">
        <v>0.7</v>
      </c>
      <c r="K40" s="160">
        <f>D40-J40</f>
        <v>0</v>
      </c>
    </row>
    <row r="41" spans="1:11" ht="15.75">
      <c r="A41" s="11"/>
      <c r="B41" s="5"/>
      <c r="C41" s="6"/>
      <c r="D41" s="144"/>
      <c r="E41" s="7"/>
      <c r="F41" s="159"/>
      <c r="G41" s="5"/>
      <c r="H41" s="6"/>
      <c r="I41" s="7"/>
      <c r="J41" s="144"/>
      <c r="K41" s="160"/>
    </row>
    <row r="42" spans="1:11" ht="31.5">
      <c r="A42" s="11">
        <v>14</v>
      </c>
      <c r="B42" s="5" t="s">
        <v>220</v>
      </c>
      <c r="C42" s="6"/>
      <c r="D42" s="144">
        <v>0.419</v>
      </c>
      <c r="E42" s="7" t="s">
        <v>205</v>
      </c>
      <c r="F42" s="159">
        <f>H42</f>
        <v>0</v>
      </c>
      <c r="G42" s="5"/>
      <c r="H42" s="6"/>
      <c r="I42" s="7" t="s">
        <v>205</v>
      </c>
      <c r="J42" s="144">
        <v>0.419</v>
      </c>
      <c r="K42" s="160">
        <f>D42-J42</f>
        <v>0</v>
      </c>
    </row>
    <row r="43" spans="1:11" ht="15.75">
      <c r="A43" s="11"/>
      <c r="B43" s="5"/>
      <c r="C43" s="6"/>
      <c r="D43" s="144">
        <v>2.999</v>
      </c>
      <c r="E43" s="7" t="s">
        <v>221</v>
      </c>
      <c r="F43" s="159">
        <f>H43</f>
        <v>0</v>
      </c>
      <c r="G43" s="5"/>
      <c r="H43" s="6"/>
      <c r="I43" s="7" t="s">
        <v>221</v>
      </c>
      <c r="J43" s="144">
        <v>3</v>
      </c>
      <c r="K43" s="160">
        <f>D43-J43</f>
        <v>-0.0009999999999998899</v>
      </c>
    </row>
    <row r="44" spans="1:13" ht="15.75">
      <c r="A44" s="11"/>
      <c r="B44" s="5"/>
      <c r="C44" s="6"/>
      <c r="D44" s="144"/>
      <c r="E44" s="7"/>
      <c r="F44" s="159"/>
      <c r="G44" s="5"/>
      <c r="H44" s="6"/>
      <c r="I44" s="7"/>
      <c r="J44" s="144"/>
      <c r="K44" s="160">
        <f>D44-J44</f>
        <v>0</v>
      </c>
      <c r="M44" s="162"/>
    </row>
    <row r="45" spans="1:11" ht="15.75">
      <c r="A45" s="11"/>
      <c r="B45" s="5"/>
      <c r="C45" s="6"/>
      <c r="D45" s="144"/>
      <c r="E45" s="7"/>
      <c r="F45" s="159"/>
      <c r="G45" s="5"/>
      <c r="H45" s="6"/>
      <c r="I45" s="7"/>
      <c r="J45" s="144"/>
      <c r="K45" s="160"/>
    </row>
    <row r="46" spans="1:11" ht="15.75">
      <c r="A46" s="11"/>
      <c r="B46" s="5"/>
      <c r="C46" s="6"/>
      <c r="D46" s="144"/>
      <c r="E46" s="7"/>
      <c r="F46" s="159"/>
      <c r="G46" s="5"/>
      <c r="H46" s="6"/>
      <c r="I46" s="7"/>
      <c r="J46" s="144"/>
      <c r="K46" s="160">
        <f>D46-J46</f>
        <v>0</v>
      </c>
    </row>
    <row r="47" spans="1:11" ht="15.75">
      <c r="A47" s="11"/>
      <c r="B47" s="5"/>
      <c r="C47" s="6"/>
      <c r="D47" s="144"/>
      <c r="E47" s="7"/>
      <c r="F47" s="159"/>
      <c r="G47" s="5"/>
      <c r="H47" s="6"/>
      <c r="I47" s="7"/>
      <c r="J47" s="144"/>
      <c r="K47" s="160">
        <f>D47-J47</f>
        <v>0</v>
      </c>
    </row>
    <row r="48" spans="1:11" ht="15.75">
      <c r="A48" s="5"/>
      <c r="B48" s="16" t="s">
        <v>14</v>
      </c>
      <c r="C48" s="21">
        <f>SUM(C5:C46)</f>
        <v>10</v>
      </c>
      <c r="D48" s="163">
        <f>SUM(D5:D46)</f>
        <v>1933.4921499999996</v>
      </c>
      <c r="E48" s="164"/>
      <c r="F48" s="165">
        <f>SUM(C48,D48)</f>
        <v>1943.4921499999996</v>
      </c>
      <c r="G48" s="166"/>
      <c r="H48" s="21">
        <f>SUM(H5:H46)</f>
        <v>10</v>
      </c>
      <c r="I48" s="164"/>
      <c r="J48" s="163">
        <f>SUM(J5:J46)</f>
        <v>1633.06</v>
      </c>
      <c r="K48" s="160">
        <f>SUM(K5:K46)</f>
        <v>300.43215000000004</v>
      </c>
    </row>
    <row r="51" spans="2:8" ht="15.75">
      <c r="B51" s="167" t="s">
        <v>31</v>
      </c>
      <c r="F51" s="24"/>
      <c r="G51" s="188" t="s">
        <v>222</v>
      </c>
      <c r="H51" s="188"/>
    </row>
    <row r="52" spans="2:8" ht="15.75">
      <c r="B52" s="167"/>
      <c r="F52" s="214" t="s">
        <v>17</v>
      </c>
      <c r="G52" s="214"/>
      <c r="H52" s="214"/>
    </row>
    <row r="53" spans="2:8" ht="15.75">
      <c r="B53" s="167" t="s">
        <v>18</v>
      </c>
      <c r="F53" s="24"/>
      <c r="G53" s="188" t="s">
        <v>223</v>
      </c>
      <c r="H53" s="188"/>
    </row>
    <row r="54" spans="6:8" ht="15.75">
      <c r="F54" s="214" t="s">
        <v>17</v>
      </c>
      <c r="G54" s="214"/>
      <c r="H54" s="214"/>
    </row>
    <row r="56" ht="15.75">
      <c r="K56" s="168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H4" sqref="H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224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311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4">
        <v>1</v>
      </c>
      <c r="B5" s="5" t="s">
        <v>225</v>
      </c>
      <c r="C5" s="6">
        <v>7.2</v>
      </c>
      <c r="D5" s="6"/>
      <c r="E5" s="7"/>
      <c r="F5" s="8">
        <f>SUM(C5,D5)</f>
        <v>7.2</v>
      </c>
      <c r="G5" s="5">
        <v>2240</v>
      </c>
      <c r="H5" s="6">
        <v>0.4</v>
      </c>
      <c r="I5" s="9" t="s">
        <v>226</v>
      </c>
      <c r="J5" s="6"/>
      <c r="K5" s="10"/>
    </row>
    <row r="6" spans="1:11" ht="31.5">
      <c r="A6" s="4"/>
      <c r="B6" s="5"/>
      <c r="C6" s="6"/>
      <c r="D6" s="6"/>
      <c r="E6" s="7"/>
      <c r="F6" s="8"/>
      <c r="G6" s="5"/>
      <c r="H6" s="6">
        <v>2.7</v>
      </c>
      <c r="I6" s="9" t="s">
        <v>227</v>
      </c>
      <c r="J6" s="6"/>
      <c r="K6" s="10"/>
    </row>
    <row r="7" spans="1:11" ht="31.5">
      <c r="A7" s="4"/>
      <c r="B7" s="5"/>
      <c r="C7" s="6"/>
      <c r="D7" s="6"/>
      <c r="E7" s="7"/>
      <c r="F7" s="8"/>
      <c r="G7" s="5"/>
      <c r="H7" s="6">
        <v>1.2</v>
      </c>
      <c r="I7" s="9" t="s">
        <v>228</v>
      </c>
      <c r="J7" s="6"/>
      <c r="K7" s="10"/>
    </row>
    <row r="8" spans="1:11" ht="31.5">
      <c r="A8" s="4"/>
      <c r="B8" s="5"/>
      <c r="C8" s="6"/>
      <c r="D8" s="6"/>
      <c r="E8" s="7"/>
      <c r="F8" s="8">
        <f aca="true" t="shared" si="0" ref="F8:F48">SUM(C8,D8)</f>
        <v>0</v>
      </c>
      <c r="G8" s="5">
        <v>2273</v>
      </c>
      <c r="H8" s="6">
        <v>2.4</v>
      </c>
      <c r="I8" s="9" t="s">
        <v>229</v>
      </c>
      <c r="J8" s="6"/>
      <c r="K8" s="10"/>
    </row>
    <row r="9" spans="1:11" ht="15.75">
      <c r="A9" s="4">
        <v>2</v>
      </c>
      <c r="B9" s="5" t="s">
        <v>230</v>
      </c>
      <c r="C9" s="6"/>
      <c r="D9" s="6">
        <v>62.8</v>
      </c>
      <c r="E9" s="7" t="s">
        <v>231</v>
      </c>
      <c r="F9" s="8">
        <f t="shared" si="0"/>
        <v>62.8</v>
      </c>
      <c r="G9" s="5">
        <v>2220</v>
      </c>
      <c r="H9" s="6"/>
      <c r="I9" s="9" t="s">
        <v>136</v>
      </c>
      <c r="J9" s="6">
        <v>36.5</v>
      </c>
      <c r="K9" s="10">
        <f>D9-J9</f>
        <v>26.299999999999997</v>
      </c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5"/>
      <c r="H10" s="6"/>
      <c r="I10" s="9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5"/>
      <c r="H11" s="6"/>
      <c r="I11" s="9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11"/>
      <c r="H12" s="6"/>
      <c r="I12" s="7"/>
      <c r="J12" s="6"/>
      <c r="K12" s="10"/>
    </row>
    <row r="13" spans="1:11" ht="15.75">
      <c r="A13" s="4"/>
      <c r="B13" s="5"/>
      <c r="C13" s="6"/>
      <c r="D13" s="6"/>
      <c r="E13" s="7"/>
      <c r="F13" s="8">
        <f t="shared" si="0"/>
        <v>0</v>
      </c>
      <c r="G13" s="11"/>
      <c r="H13" s="6"/>
      <c r="I13" s="7"/>
      <c r="J13" s="6"/>
      <c r="K13" s="10"/>
    </row>
    <row r="14" spans="1:11" ht="15.75">
      <c r="A14" s="4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11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" customHeight="1">
      <c r="A16" s="11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4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4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7.2</v>
      </c>
      <c r="D48" s="17">
        <f>SUM(D5:D47)</f>
        <v>62.8</v>
      </c>
      <c r="E48" s="18"/>
      <c r="F48" s="19">
        <f t="shared" si="0"/>
        <v>70</v>
      </c>
      <c r="G48" s="20"/>
      <c r="H48" s="17">
        <f>SUM(H5:H47)</f>
        <v>6.699999999999999</v>
      </c>
      <c r="I48" s="18"/>
      <c r="J48" s="17">
        <f>SUM(J5:J47)</f>
        <v>36.5</v>
      </c>
      <c r="K48" s="21">
        <f>C48-H48</f>
        <v>0.5000000000000009</v>
      </c>
    </row>
    <row r="51" spans="2:8" ht="15.75">
      <c r="B51" s="22" t="s">
        <v>31</v>
      </c>
      <c r="F51" s="23"/>
      <c r="G51" s="24" t="s">
        <v>232</v>
      </c>
      <c r="H51" s="169"/>
    </row>
    <row r="52" spans="2:8" ht="15">
      <c r="B52" s="22"/>
      <c r="F52" s="170" t="s">
        <v>17</v>
      </c>
      <c r="G52" s="25"/>
      <c r="H52" s="25"/>
    </row>
    <row r="53" spans="2:8" ht="15.75">
      <c r="B53" s="22" t="s">
        <v>18</v>
      </c>
      <c r="F53" s="23"/>
      <c r="G53" s="24" t="s">
        <v>233</v>
      </c>
      <c r="H53" s="169"/>
    </row>
    <row r="54" spans="6:8" ht="12.75">
      <c r="F54" s="170" t="s">
        <v>17</v>
      </c>
      <c r="G54" s="25"/>
      <c r="H54" s="25"/>
    </row>
  </sheetData>
  <sheetProtection selectLockedCells="1" selectUnlockedCells="1"/>
  <mergeCells count="8"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E4" sqref="E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234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302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47.25">
      <c r="A5" s="4">
        <v>1</v>
      </c>
      <c r="B5" s="5" t="s">
        <v>235</v>
      </c>
      <c r="C5" s="6"/>
      <c r="D5" s="6"/>
      <c r="E5" s="7" t="s">
        <v>49</v>
      </c>
      <c r="F5" s="8">
        <f aca="true" t="shared" si="0" ref="F5:F48">SUM(C5,D5)</f>
        <v>0</v>
      </c>
      <c r="G5" s="5"/>
      <c r="H5" s="6"/>
      <c r="I5" s="9" t="s">
        <v>49</v>
      </c>
      <c r="J5" s="153">
        <v>10.38</v>
      </c>
      <c r="K5" s="160">
        <v>40.1</v>
      </c>
    </row>
    <row r="6" spans="1:11" ht="47.25">
      <c r="A6" s="4">
        <v>2</v>
      </c>
      <c r="B6" s="7" t="s">
        <v>236</v>
      </c>
      <c r="C6" s="6"/>
      <c r="D6" s="6"/>
      <c r="E6" s="7" t="s">
        <v>49</v>
      </c>
      <c r="F6" s="8">
        <f t="shared" si="0"/>
        <v>0</v>
      </c>
      <c r="G6" s="5"/>
      <c r="H6" s="6"/>
      <c r="I6" s="9" t="s">
        <v>49</v>
      </c>
      <c r="J6" s="153">
        <v>0</v>
      </c>
      <c r="K6" s="160">
        <v>0.216</v>
      </c>
    </row>
    <row r="7" spans="1:11" ht="15.75">
      <c r="A7" s="4">
        <v>3</v>
      </c>
      <c r="B7" s="5" t="s">
        <v>237</v>
      </c>
      <c r="C7" s="6"/>
      <c r="D7" s="6"/>
      <c r="E7" s="7" t="s">
        <v>37</v>
      </c>
      <c r="F7" s="8">
        <f t="shared" si="0"/>
        <v>0</v>
      </c>
      <c r="G7" s="5"/>
      <c r="H7" s="6"/>
      <c r="I7" s="7" t="s">
        <v>37</v>
      </c>
      <c r="J7" s="153">
        <v>0.2</v>
      </c>
      <c r="K7" s="160">
        <v>0</v>
      </c>
    </row>
    <row r="8" spans="1:11" ht="15.75">
      <c r="A8" s="4">
        <v>4</v>
      </c>
      <c r="B8" s="5" t="s">
        <v>238</v>
      </c>
      <c r="C8" s="6"/>
      <c r="D8" s="6"/>
      <c r="E8" s="7" t="s">
        <v>37</v>
      </c>
      <c r="F8" s="8">
        <f t="shared" si="0"/>
        <v>0</v>
      </c>
      <c r="G8" s="5"/>
      <c r="H8" s="6"/>
      <c r="I8" s="7" t="s">
        <v>37</v>
      </c>
      <c r="J8" s="153">
        <v>0.01</v>
      </c>
      <c r="K8" s="160">
        <v>0</v>
      </c>
    </row>
    <row r="9" spans="1:11" ht="41.25" customHeight="1">
      <c r="A9" s="4">
        <v>5</v>
      </c>
      <c r="B9" s="7" t="s">
        <v>239</v>
      </c>
      <c r="C9" s="6"/>
      <c r="D9" s="6">
        <v>1.39</v>
      </c>
      <c r="E9" s="7" t="s">
        <v>37</v>
      </c>
      <c r="F9" s="8">
        <f t="shared" si="0"/>
        <v>1.39</v>
      </c>
      <c r="G9" s="5"/>
      <c r="H9" s="6"/>
      <c r="I9" s="9" t="s">
        <v>37</v>
      </c>
      <c r="J9" s="153">
        <v>1.39</v>
      </c>
      <c r="K9" s="153">
        <v>0</v>
      </c>
    </row>
    <row r="10" spans="1:11" ht="15.75">
      <c r="A10" s="4">
        <v>6</v>
      </c>
      <c r="B10" s="5" t="s">
        <v>240</v>
      </c>
      <c r="C10" s="6"/>
      <c r="D10" s="6">
        <v>182.92</v>
      </c>
      <c r="E10" s="7" t="s">
        <v>37</v>
      </c>
      <c r="F10" s="8">
        <f t="shared" si="0"/>
        <v>182.92</v>
      </c>
      <c r="G10" s="11"/>
      <c r="H10" s="6"/>
      <c r="I10" s="7" t="s">
        <v>37</v>
      </c>
      <c r="J10" s="153">
        <v>20.44534</v>
      </c>
      <c r="K10" s="10">
        <v>162.47372</v>
      </c>
    </row>
    <row r="11" spans="1:11" ht="47.25">
      <c r="A11" s="4">
        <v>7</v>
      </c>
      <c r="B11" s="7" t="s">
        <v>241</v>
      </c>
      <c r="C11" s="6"/>
      <c r="D11" s="6">
        <v>45.49372</v>
      </c>
      <c r="E11" s="7" t="s">
        <v>242</v>
      </c>
      <c r="F11" s="8">
        <f t="shared" si="0"/>
        <v>45.49372</v>
      </c>
      <c r="G11" s="11"/>
      <c r="H11" s="6"/>
      <c r="I11" s="7"/>
      <c r="J11" s="6"/>
      <c r="K11" s="6">
        <v>45.49372</v>
      </c>
    </row>
    <row r="12" spans="1:11" ht="47.25">
      <c r="A12" s="4"/>
      <c r="B12" s="5"/>
      <c r="C12" s="6"/>
      <c r="D12" s="6">
        <v>2.77204</v>
      </c>
      <c r="E12" s="7" t="s">
        <v>49</v>
      </c>
      <c r="F12" s="8">
        <f t="shared" si="0"/>
        <v>2.77204</v>
      </c>
      <c r="G12" s="5"/>
      <c r="H12" s="6"/>
      <c r="I12" s="7"/>
      <c r="J12" s="6"/>
      <c r="K12" s="6">
        <v>2.77204</v>
      </c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232.57575999999997</v>
      </c>
      <c r="E48" s="18"/>
      <c r="F48" s="19">
        <f t="shared" si="0"/>
        <v>232.57575999999997</v>
      </c>
      <c r="G48" s="20"/>
      <c r="H48" s="17">
        <f>SUM(H5:H47)</f>
        <v>0</v>
      </c>
      <c r="I48" s="18"/>
      <c r="J48" s="17">
        <f>SUM(J5:J47)</f>
        <v>32.425340000000006</v>
      </c>
      <c r="K48" s="21">
        <f>C48-H48</f>
        <v>0</v>
      </c>
    </row>
    <row r="51" spans="2:8" ht="15.75">
      <c r="B51" s="22" t="s">
        <v>15</v>
      </c>
      <c r="F51" s="23"/>
      <c r="G51" s="188" t="s">
        <v>243</v>
      </c>
      <c r="H51" s="188"/>
    </row>
    <row r="52" spans="2:8" ht="15">
      <c r="B52" s="22"/>
      <c r="F52" s="189" t="s">
        <v>17</v>
      </c>
      <c r="G52" s="189"/>
      <c r="H52" s="189"/>
    </row>
    <row r="53" spans="2:8" ht="15.75">
      <c r="B53" s="22" t="s">
        <v>18</v>
      </c>
      <c r="F53" s="23"/>
      <c r="G53" s="188" t="s">
        <v>244</v>
      </c>
      <c r="H53" s="188"/>
    </row>
    <row r="54" spans="6:8" ht="12.75">
      <c r="F54" s="189" t="s">
        <v>17</v>
      </c>
      <c r="G54" s="189"/>
      <c r="H54" s="18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A1" sqref="A1:IV2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245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312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4"/>
      <c r="B5" s="5"/>
      <c r="C5" s="6"/>
      <c r="D5" s="6"/>
      <c r="E5" s="7"/>
      <c r="F5" s="8">
        <f aca="true" t="shared" si="0" ref="F5:F48">SUM(C5,D5)</f>
        <v>0</v>
      </c>
      <c r="G5" s="5"/>
      <c r="H5" s="6"/>
      <c r="I5" s="9"/>
      <c r="J5" s="6"/>
      <c r="K5" s="10"/>
    </row>
    <row r="6" spans="1:11" ht="15.75">
      <c r="A6" s="4"/>
      <c r="B6" s="5"/>
      <c r="C6" s="6"/>
      <c r="D6" s="6"/>
      <c r="E6" s="7"/>
      <c r="F6" s="8">
        <f t="shared" si="0"/>
        <v>0</v>
      </c>
      <c r="G6" s="5"/>
      <c r="H6" s="6"/>
      <c r="I6" s="9"/>
      <c r="J6" s="6"/>
      <c r="K6" s="10"/>
    </row>
    <row r="7" spans="1:11" ht="15.75">
      <c r="A7" s="4"/>
      <c r="B7" s="5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15.75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0</v>
      </c>
      <c r="E48" s="18"/>
      <c r="F48" s="19">
        <f t="shared" si="0"/>
        <v>0</v>
      </c>
      <c r="G48" s="20"/>
      <c r="H48" s="17">
        <f>SUM(H5:H47)</f>
        <v>0</v>
      </c>
      <c r="I48" s="18"/>
      <c r="J48" s="17">
        <f>SUM(J5:J47)</f>
        <v>0</v>
      </c>
      <c r="K48" s="21">
        <f>C48-H48</f>
        <v>0</v>
      </c>
    </row>
    <row r="51" spans="2:8" ht="15.75">
      <c r="B51" s="22" t="s">
        <v>15</v>
      </c>
      <c r="F51" s="23"/>
      <c r="G51" s="188" t="s">
        <v>246</v>
      </c>
      <c r="H51" s="188"/>
    </row>
    <row r="52" spans="2:8" ht="15">
      <c r="B52" s="22"/>
      <c r="F52" s="189" t="s">
        <v>17</v>
      </c>
      <c r="G52" s="189"/>
      <c r="H52" s="189"/>
    </row>
    <row r="53" spans="2:8" ht="15.75">
      <c r="B53" s="22" t="s">
        <v>18</v>
      </c>
      <c r="F53" s="23"/>
      <c r="G53" s="188" t="s">
        <v>247</v>
      </c>
      <c r="H53" s="188"/>
    </row>
    <row r="54" spans="6:8" ht="12.75">
      <c r="F54" s="189" t="s">
        <v>17</v>
      </c>
      <c r="G54" s="189"/>
      <c r="H54" s="18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55"/>
  <sheetViews>
    <sheetView zoomScale="90" zoomScaleNormal="90" zoomScalePageLayoutView="0" workbookViewId="0" topLeftCell="A1">
      <selection activeCell="F3" sqref="F3:F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2" width="12.421875" style="0" customWidth="1"/>
    <col min="13" max="18" width="9.00390625" style="0" customWidth="1"/>
  </cols>
  <sheetData>
    <row r="1" spans="1:11" ht="61.5" customHeight="1">
      <c r="A1" s="1"/>
      <c r="B1" s="183" t="s">
        <v>248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311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47.25">
      <c r="A5" s="4">
        <v>1</v>
      </c>
      <c r="B5" s="129" t="s">
        <v>249</v>
      </c>
      <c r="C5" s="6"/>
      <c r="D5" s="6">
        <f>(7350.2+452.54+13329.25+22218+53829.2+2902.2+8942+12690+846.3)/1000</f>
        <v>122.55969</v>
      </c>
      <c r="E5" s="7" t="s">
        <v>250</v>
      </c>
      <c r="F5" s="8">
        <f aca="true" t="shared" si="0" ref="F5:F49">SUM(C5,D5)</f>
        <v>122.55969</v>
      </c>
      <c r="G5" s="5"/>
      <c r="H5" s="6"/>
      <c r="I5" s="7" t="str">
        <f aca="true" t="shared" si="1" ref="I5:I11">E5</f>
        <v>медикаменти (вакцина)</v>
      </c>
      <c r="J5" s="6">
        <f aca="true" t="shared" si="2" ref="J5:J11">F5</f>
        <v>122.55969</v>
      </c>
      <c r="K5" s="10"/>
    </row>
    <row r="6" spans="1:11" ht="47.25">
      <c r="A6" s="4">
        <v>2</v>
      </c>
      <c r="B6" s="129" t="s">
        <v>249</v>
      </c>
      <c r="C6" s="6"/>
      <c r="D6" s="6">
        <f>(9878-1748-1718-3200-60-1000+129762.16)/1000</f>
        <v>131.91416</v>
      </c>
      <c r="E6" s="7" t="s">
        <v>37</v>
      </c>
      <c r="F6" s="8">
        <f t="shared" si="0"/>
        <v>131.91416</v>
      </c>
      <c r="G6" s="5"/>
      <c r="H6" s="6"/>
      <c r="I6" s="7" t="str">
        <f t="shared" si="1"/>
        <v>медикаменти</v>
      </c>
      <c r="J6" s="6">
        <f t="shared" si="2"/>
        <v>131.91416</v>
      </c>
      <c r="K6" s="10"/>
    </row>
    <row r="7" spans="1:11" ht="47.25">
      <c r="A7" s="4">
        <v>3</v>
      </c>
      <c r="B7" s="129" t="s">
        <v>249</v>
      </c>
      <c r="C7" s="6"/>
      <c r="D7" s="6">
        <f>(191.16+33.58+3582+1748+1718+3200+60+1000)/1000</f>
        <v>11.53274</v>
      </c>
      <c r="E7" s="7" t="s">
        <v>49</v>
      </c>
      <c r="F7" s="8">
        <f t="shared" si="0"/>
        <v>11.53274</v>
      </c>
      <c r="G7" s="5"/>
      <c r="H7" s="6"/>
      <c r="I7" s="7" t="str">
        <f t="shared" si="1"/>
        <v>вироби медичного призначення</v>
      </c>
      <c r="J7" s="6">
        <f t="shared" si="2"/>
        <v>11.53274</v>
      </c>
      <c r="K7" s="10"/>
    </row>
    <row r="8" spans="1:18" ht="31.5">
      <c r="A8" s="171">
        <v>4</v>
      </c>
      <c r="B8" s="172" t="s">
        <v>251</v>
      </c>
      <c r="C8" s="173"/>
      <c r="D8" s="173">
        <f>(33535+13329.25+50354.96+23404)/1000</f>
        <v>120.62320999999999</v>
      </c>
      <c r="E8" s="174" t="s">
        <v>250</v>
      </c>
      <c r="F8" s="175">
        <f t="shared" si="0"/>
        <v>120.62320999999999</v>
      </c>
      <c r="G8" s="176"/>
      <c r="H8" s="173"/>
      <c r="I8" s="174" t="str">
        <f t="shared" si="1"/>
        <v>медикаменти (вакцина)</v>
      </c>
      <c r="J8" s="173">
        <f t="shared" si="2"/>
        <v>120.62320999999999</v>
      </c>
      <c r="K8" s="177"/>
      <c r="L8" s="178"/>
      <c r="M8" s="178"/>
      <c r="N8" s="178"/>
      <c r="O8" s="178"/>
      <c r="P8" s="178"/>
      <c r="Q8" s="178"/>
      <c r="R8" s="178"/>
    </row>
    <row r="9" spans="1:18" ht="47.25">
      <c r="A9" s="171">
        <v>5</v>
      </c>
      <c r="B9" s="172" t="s">
        <v>251</v>
      </c>
      <c r="C9" s="173"/>
      <c r="D9" s="173">
        <f>(191.16+33.58+67.16+743.4)/1000</f>
        <v>1.0352999999999999</v>
      </c>
      <c r="E9" s="174" t="s">
        <v>49</v>
      </c>
      <c r="F9" s="175">
        <f t="shared" si="0"/>
        <v>1.0352999999999999</v>
      </c>
      <c r="G9" s="176"/>
      <c r="H9" s="173"/>
      <c r="I9" s="174" t="str">
        <f t="shared" si="1"/>
        <v>вироби медичного призначення</v>
      </c>
      <c r="J9" s="173">
        <f t="shared" si="2"/>
        <v>1.0352999999999999</v>
      </c>
      <c r="K9" s="177"/>
      <c r="L9" s="178"/>
      <c r="M9" s="178"/>
      <c r="N9" s="178"/>
      <c r="O9" s="178"/>
      <c r="P9" s="178"/>
      <c r="Q9" s="178"/>
      <c r="R9" s="178"/>
    </row>
    <row r="10" spans="1:11" ht="62.25" customHeight="1">
      <c r="A10" s="4">
        <v>6</v>
      </c>
      <c r="B10" s="129" t="s">
        <v>252</v>
      </c>
      <c r="C10" s="6"/>
      <c r="D10" s="6">
        <f>(18618+44289+410148.75)/1000</f>
        <v>473.05575</v>
      </c>
      <c r="E10" s="7" t="s">
        <v>253</v>
      </c>
      <c r="F10" s="8">
        <f t="shared" si="0"/>
        <v>473.05575</v>
      </c>
      <c r="G10" s="5"/>
      <c r="H10" s="6"/>
      <c r="I10" s="7" t="str">
        <f t="shared" si="1"/>
        <v>вироби медичного призначення (тести)</v>
      </c>
      <c r="J10" s="6">
        <f t="shared" si="2"/>
        <v>473.05575</v>
      </c>
      <c r="K10" s="10"/>
    </row>
    <row r="11" spans="1:11" ht="63">
      <c r="A11" s="4">
        <v>7</v>
      </c>
      <c r="B11" s="129" t="s">
        <v>254</v>
      </c>
      <c r="C11" s="6"/>
      <c r="D11" s="6">
        <f>(14931+49250+2194.1)/1000</f>
        <v>66.3751</v>
      </c>
      <c r="E11" s="7" t="s">
        <v>253</v>
      </c>
      <c r="F11" s="8">
        <f t="shared" si="0"/>
        <v>66.3751</v>
      </c>
      <c r="G11" s="11"/>
      <c r="H11" s="6"/>
      <c r="I11" s="7" t="str">
        <f t="shared" si="1"/>
        <v>вироби медичного призначення (тести)</v>
      </c>
      <c r="J11" s="6">
        <f t="shared" si="2"/>
        <v>66.3751</v>
      </c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11"/>
      <c r="H12" s="6"/>
      <c r="I12" s="7"/>
      <c r="J12" s="6"/>
      <c r="K12" s="10"/>
    </row>
    <row r="13" spans="1:11" ht="15.75">
      <c r="A13" s="4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.75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" customHeight="1">
      <c r="A15" s="11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4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11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4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11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4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1"/>
      <c r="B45" s="5"/>
      <c r="C45" s="6"/>
      <c r="D45" s="6"/>
      <c r="E45" s="7"/>
      <c r="F45" s="8">
        <f t="shared" si="0"/>
        <v>0</v>
      </c>
      <c r="G45" s="5"/>
      <c r="H45" s="6"/>
      <c r="I45" s="7"/>
      <c r="J45" s="6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2"/>
      <c r="B48" s="13"/>
      <c r="C48" s="14"/>
      <c r="D48" s="14"/>
      <c r="E48" s="15"/>
      <c r="F48" s="8">
        <f t="shared" si="0"/>
        <v>0</v>
      </c>
      <c r="G48" s="13"/>
      <c r="H48" s="14"/>
      <c r="I48" s="15"/>
      <c r="J48" s="14"/>
      <c r="K48" s="10"/>
    </row>
    <row r="49" spans="1:12" ht="15.75">
      <c r="A49" s="13"/>
      <c r="B49" s="16" t="s">
        <v>14</v>
      </c>
      <c r="C49" s="17">
        <f>SUM(C5:C48)</f>
        <v>0</v>
      </c>
      <c r="D49" s="17">
        <f>SUM(D5:D48)</f>
        <v>927.0959499999999</v>
      </c>
      <c r="E49" s="18"/>
      <c r="F49" s="19">
        <f t="shared" si="0"/>
        <v>927.0959499999999</v>
      </c>
      <c r="G49" s="20"/>
      <c r="H49" s="17">
        <f>SUM(H5:H48)</f>
        <v>0</v>
      </c>
      <c r="I49" s="18"/>
      <c r="J49" s="17">
        <f>SUM(J5:J48)</f>
        <v>927.0959499999999</v>
      </c>
      <c r="K49" s="21">
        <f>C49-H49</f>
        <v>0</v>
      </c>
      <c r="L49" s="34">
        <f>J49*1000</f>
        <v>927095.95</v>
      </c>
    </row>
    <row r="52" spans="2:8" ht="15.75">
      <c r="B52" s="22" t="s">
        <v>15</v>
      </c>
      <c r="F52" s="23"/>
      <c r="G52" s="188"/>
      <c r="H52" s="188"/>
    </row>
    <row r="53" spans="2:8" ht="15">
      <c r="B53" s="22"/>
      <c r="F53" s="189" t="s">
        <v>17</v>
      </c>
      <c r="G53" s="189"/>
      <c r="H53" s="189"/>
    </row>
    <row r="54" spans="2:8" ht="15.75">
      <c r="B54" s="22" t="s">
        <v>18</v>
      </c>
      <c r="F54" s="23"/>
      <c r="G54" s="188"/>
      <c r="H54" s="188"/>
    </row>
    <row r="55" spans="6:8" ht="12.75">
      <c r="F55" s="189" t="s">
        <v>17</v>
      </c>
      <c r="G55" s="189"/>
      <c r="H55" s="189"/>
    </row>
  </sheetData>
  <sheetProtection selectLockedCells="1" selectUnlockedCells="1"/>
  <mergeCells count="12">
    <mergeCell ref="G52:H52"/>
    <mergeCell ref="F53:H53"/>
    <mergeCell ref="G54:H54"/>
    <mergeCell ref="F55:H55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A2" sqref="A2:K2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255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256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63">
      <c r="A5" s="4">
        <v>1</v>
      </c>
      <c r="B5" s="179" t="s">
        <v>257</v>
      </c>
      <c r="C5" s="6"/>
      <c r="D5" s="6">
        <v>141.54</v>
      </c>
      <c r="E5" s="7" t="s">
        <v>258</v>
      </c>
      <c r="F5" s="8">
        <f aca="true" t="shared" si="0" ref="F5:F47">SUM(C5,D5)</f>
        <v>141.54</v>
      </c>
      <c r="G5" s="5"/>
      <c r="H5" s="6"/>
      <c r="I5" s="7" t="s">
        <v>259</v>
      </c>
      <c r="J5" s="6">
        <v>141.54</v>
      </c>
      <c r="K5" s="10"/>
    </row>
    <row r="6" spans="1:11" ht="94.5">
      <c r="A6" s="4">
        <v>2</v>
      </c>
      <c r="B6" s="179" t="s">
        <v>257</v>
      </c>
      <c r="C6" s="6"/>
      <c r="D6" s="6">
        <v>6.14</v>
      </c>
      <c r="E6" s="7" t="s">
        <v>260</v>
      </c>
      <c r="F6" s="8">
        <f t="shared" si="0"/>
        <v>6.14</v>
      </c>
      <c r="G6" s="5"/>
      <c r="H6" s="6"/>
      <c r="I6" s="9" t="s">
        <v>261</v>
      </c>
      <c r="J6" s="6">
        <v>6.14</v>
      </c>
      <c r="K6" s="10"/>
    </row>
    <row r="7" spans="1:11" ht="94.5">
      <c r="A7" s="4">
        <v>3</v>
      </c>
      <c r="B7" s="179" t="s">
        <v>257</v>
      </c>
      <c r="C7" s="6"/>
      <c r="D7" s="6">
        <v>2.05</v>
      </c>
      <c r="E7" s="7" t="s">
        <v>260</v>
      </c>
      <c r="F7" s="8">
        <f t="shared" si="0"/>
        <v>2.05</v>
      </c>
      <c r="G7" s="5"/>
      <c r="H7" s="6"/>
      <c r="I7" s="9" t="s">
        <v>262</v>
      </c>
      <c r="J7" s="6">
        <v>2.05</v>
      </c>
      <c r="K7" s="10"/>
    </row>
    <row r="8" spans="1:11" ht="78.75">
      <c r="A8" s="4">
        <v>4</v>
      </c>
      <c r="B8" s="179" t="s">
        <v>257</v>
      </c>
      <c r="C8" s="6"/>
      <c r="D8" s="6">
        <v>8.89</v>
      </c>
      <c r="E8" s="7" t="s">
        <v>263</v>
      </c>
      <c r="F8" s="8">
        <f t="shared" si="0"/>
        <v>8.89</v>
      </c>
      <c r="G8" s="5"/>
      <c r="H8" s="6"/>
      <c r="I8" s="7" t="s">
        <v>264</v>
      </c>
      <c r="J8" s="6">
        <v>8.89</v>
      </c>
      <c r="K8" s="10"/>
    </row>
    <row r="9" spans="1:11" ht="63">
      <c r="A9" s="4">
        <v>5</v>
      </c>
      <c r="B9" s="179" t="s">
        <v>257</v>
      </c>
      <c r="C9" s="6"/>
      <c r="D9" s="6">
        <v>107.63</v>
      </c>
      <c r="E9" s="7" t="s">
        <v>265</v>
      </c>
      <c r="F9" s="8">
        <f t="shared" si="0"/>
        <v>107.63</v>
      </c>
      <c r="G9" s="5"/>
      <c r="H9" s="6"/>
      <c r="I9" s="7" t="s">
        <v>265</v>
      </c>
      <c r="J9" s="6">
        <v>107.63</v>
      </c>
      <c r="K9" s="10"/>
    </row>
    <row r="10" spans="1:11" ht="94.5">
      <c r="A10" s="4">
        <v>6</v>
      </c>
      <c r="B10" s="179" t="s">
        <v>257</v>
      </c>
      <c r="C10" s="6"/>
      <c r="D10" s="6">
        <v>1.06</v>
      </c>
      <c r="E10" s="7" t="s">
        <v>266</v>
      </c>
      <c r="F10" s="8">
        <f t="shared" si="0"/>
        <v>1.06</v>
      </c>
      <c r="G10" s="11"/>
      <c r="H10" s="6"/>
      <c r="I10" s="7" t="s">
        <v>266</v>
      </c>
      <c r="J10" s="6">
        <v>1.06</v>
      </c>
      <c r="K10" s="10"/>
    </row>
    <row r="11" spans="1:11" ht="63">
      <c r="A11" s="4">
        <v>7</v>
      </c>
      <c r="B11" s="179" t="s">
        <v>267</v>
      </c>
      <c r="C11" s="6"/>
      <c r="D11" s="6">
        <v>64.47</v>
      </c>
      <c r="E11" s="7" t="s">
        <v>268</v>
      </c>
      <c r="F11" s="8">
        <f t="shared" si="0"/>
        <v>64.47</v>
      </c>
      <c r="G11" s="11"/>
      <c r="H11" s="6"/>
      <c r="I11" s="7" t="s">
        <v>269</v>
      </c>
      <c r="J11" s="6">
        <v>64.47</v>
      </c>
      <c r="K11" s="10"/>
    </row>
    <row r="12" spans="1:11" ht="63">
      <c r="A12" s="4">
        <v>8</v>
      </c>
      <c r="B12" s="179" t="s">
        <v>270</v>
      </c>
      <c r="C12" s="6"/>
      <c r="D12" s="6">
        <v>90</v>
      </c>
      <c r="E12" s="7" t="s">
        <v>271</v>
      </c>
      <c r="F12" s="8">
        <f t="shared" si="0"/>
        <v>90</v>
      </c>
      <c r="G12" s="5"/>
      <c r="H12" s="6"/>
      <c r="I12" s="9" t="s">
        <v>272</v>
      </c>
      <c r="J12" s="6">
        <v>90</v>
      </c>
      <c r="K12" s="10"/>
    </row>
    <row r="13" spans="1:11" ht="78.75">
      <c r="A13" s="11">
        <v>9</v>
      </c>
      <c r="B13" s="179" t="s">
        <v>273</v>
      </c>
      <c r="C13" s="6"/>
      <c r="D13" s="6">
        <v>552.09</v>
      </c>
      <c r="E13" s="7" t="s">
        <v>274</v>
      </c>
      <c r="F13" s="8">
        <f t="shared" si="0"/>
        <v>552.09</v>
      </c>
      <c r="G13" s="5"/>
      <c r="H13" s="6"/>
      <c r="I13" s="7" t="s">
        <v>274</v>
      </c>
      <c r="J13" s="6">
        <v>552.09</v>
      </c>
      <c r="K13" s="10"/>
    </row>
    <row r="14" spans="1:11" ht="78" customHeight="1">
      <c r="A14" s="11">
        <v>10</v>
      </c>
      <c r="B14" s="179" t="s">
        <v>275</v>
      </c>
      <c r="C14" s="6"/>
      <c r="D14" s="6">
        <v>24.13</v>
      </c>
      <c r="E14" s="7" t="s">
        <v>276</v>
      </c>
      <c r="F14" s="8">
        <f t="shared" si="0"/>
        <v>24.13</v>
      </c>
      <c r="G14" s="5"/>
      <c r="H14" s="6"/>
      <c r="I14" s="7" t="s">
        <v>276</v>
      </c>
      <c r="J14" s="6">
        <v>24.13</v>
      </c>
      <c r="K14" s="10"/>
    </row>
    <row r="15" spans="1:11" ht="15.75">
      <c r="A15" s="4"/>
      <c r="B15" s="5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998</v>
      </c>
      <c r="E48" s="18"/>
      <c r="F48" s="17">
        <f>SUM(F5:F47)</f>
        <v>998</v>
      </c>
      <c r="G48" s="20"/>
      <c r="H48" s="17">
        <f>SUM(H5:H47)</f>
        <v>0</v>
      </c>
      <c r="I48" s="18"/>
      <c r="J48" s="17">
        <f>SUM(J5:J47)</f>
        <v>998</v>
      </c>
      <c r="K48" s="21">
        <f>C48-H48</f>
        <v>0</v>
      </c>
    </row>
    <row r="51" spans="2:8" ht="15.75">
      <c r="B51" s="22" t="s">
        <v>15</v>
      </c>
      <c r="F51" s="23"/>
      <c r="G51" s="188" t="s">
        <v>277</v>
      </c>
      <c r="H51" s="188"/>
    </row>
    <row r="52" spans="2:8" ht="15">
      <c r="B52" s="22"/>
      <c r="F52" s="189" t="s">
        <v>17</v>
      </c>
      <c r="G52" s="189"/>
      <c r="H52" s="189"/>
    </row>
    <row r="53" spans="2:8" ht="15.75">
      <c r="B53" s="22" t="s">
        <v>18</v>
      </c>
      <c r="F53" s="23"/>
      <c r="G53" s="188" t="s">
        <v>278</v>
      </c>
      <c r="H53" s="188"/>
    </row>
    <row r="54" spans="2:8" ht="12.75">
      <c r="B54" t="s">
        <v>279</v>
      </c>
      <c r="F54" s="189" t="s">
        <v>17</v>
      </c>
      <c r="G54" s="189"/>
      <c r="H54" s="18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selection activeCell="B3" sqref="B3:B4"/>
    </sheetView>
  </sheetViews>
  <sheetFormatPr defaultColWidth="11.57421875" defaultRowHeight="12.75"/>
  <cols>
    <col min="1" max="1" width="7.28125" style="0" customWidth="1"/>
    <col min="2" max="2" width="25.8515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81.75" customHeight="1">
      <c r="A1" s="1"/>
      <c r="B1" s="183" t="s">
        <v>280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295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281</v>
      </c>
    </row>
    <row r="4" spans="1:11" ht="158.25" customHeight="1">
      <c r="A4" s="185"/>
      <c r="B4" s="185"/>
      <c r="C4" s="2" t="s">
        <v>8</v>
      </c>
      <c r="D4" s="2" t="s">
        <v>282</v>
      </c>
      <c r="E4" s="2" t="s">
        <v>10</v>
      </c>
      <c r="F4" s="186"/>
      <c r="G4" s="3" t="s">
        <v>11</v>
      </c>
      <c r="H4" s="2" t="s">
        <v>283</v>
      </c>
      <c r="I4" s="2" t="s">
        <v>13</v>
      </c>
      <c r="J4" s="2" t="s">
        <v>283</v>
      </c>
      <c r="K4" s="187"/>
    </row>
    <row r="5" spans="1:11" ht="63">
      <c r="A5" s="4">
        <v>1</v>
      </c>
      <c r="B5" s="180" t="s">
        <v>176</v>
      </c>
      <c r="C5" s="6">
        <v>0</v>
      </c>
      <c r="D5" s="6">
        <v>282.24</v>
      </c>
      <c r="E5" s="180" t="s">
        <v>284</v>
      </c>
      <c r="F5" s="8">
        <f aca="true" t="shared" si="0" ref="F5:F11">SUM(C5,D5)</f>
        <v>282.24</v>
      </c>
      <c r="G5" s="37">
        <v>2220</v>
      </c>
      <c r="H5" s="6">
        <v>0</v>
      </c>
      <c r="I5" s="180" t="s">
        <v>284</v>
      </c>
      <c r="J5" s="6">
        <v>282.24</v>
      </c>
      <c r="K5" s="10">
        <v>0</v>
      </c>
    </row>
    <row r="6" spans="1:11" ht="78.75">
      <c r="A6" s="4">
        <v>2</v>
      </c>
      <c r="B6" s="180" t="s">
        <v>285</v>
      </c>
      <c r="C6" s="6">
        <v>0</v>
      </c>
      <c r="D6" s="6">
        <v>1714.66</v>
      </c>
      <c r="E6" s="180" t="s">
        <v>286</v>
      </c>
      <c r="F6" s="8">
        <f t="shared" si="0"/>
        <v>1714.66</v>
      </c>
      <c r="G6" s="37">
        <v>2220</v>
      </c>
      <c r="H6" s="6">
        <v>0</v>
      </c>
      <c r="I6" s="180" t="s">
        <v>286</v>
      </c>
      <c r="J6" s="6">
        <v>1714.66</v>
      </c>
      <c r="K6" s="10">
        <v>0</v>
      </c>
    </row>
    <row r="7" spans="1:11" ht="39" customHeight="1">
      <c r="A7" s="4">
        <v>3</v>
      </c>
      <c r="B7" s="181" t="s">
        <v>287</v>
      </c>
      <c r="C7" s="6">
        <v>0</v>
      </c>
      <c r="D7" s="6">
        <v>20.21</v>
      </c>
      <c r="E7" s="180" t="s">
        <v>288</v>
      </c>
      <c r="F7" s="8">
        <f t="shared" si="0"/>
        <v>20.21</v>
      </c>
      <c r="G7" s="37">
        <v>2220</v>
      </c>
      <c r="H7" s="6">
        <v>0</v>
      </c>
      <c r="I7" s="180" t="s">
        <v>288</v>
      </c>
      <c r="J7" s="6">
        <v>20.21</v>
      </c>
      <c r="K7" s="10">
        <v>0</v>
      </c>
    </row>
    <row r="8" spans="1:11" ht="68.25" customHeight="1">
      <c r="A8" s="4">
        <v>4</v>
      </c>
      <c r="B8" s="7" t="s">
        <v>289</v>
      </c>
      <c r="C8" s="6">
        <v>0</v>
      </c>
      <c r="D8" s="6">
        <v>270.87</v>
      </c>
      <c r="E8" s="180" t="s">
        <v>290</v>
      </c>
      <c r="F8" s="8">
        <f t="shared" si="0"/>
        <v>270.87</v>
      </c>
      <c r="G8" s="37">
        <v>2220</v>
      </c>
      <c r="H8" s="6">
        <v>0</v>
      </c>
      <c r="I8" s="180" t="s">
        <v>290</v>
      </c>
      <c r="J8" s="6">
        <v>270.87</v>
      </c>
      <c r="K8" s="10">
        <v>0</v>
      </c>
    </row>
    <row r="9" spans="1:11" ht="16.5">
      <c r="A9" s="4">
        <v>5</v>
      </c>
      <c r="B9" s="5" t="s">
        <v>291</v>
      </c>
      <c r="C9" s="6">
        <v>0</v>
      </c>
      <c r="D9" s="6">
        <v>5.75</v>
      </c>
      <c r="E9" s="180" t="s">
        <v>292</v>
      </c>
      <c r="F9" s="8">
        <f t="shared" si="0"/>
        <v>5.75</v>
      </c>
      <c r="G9" s="37">
        <v>2210</v>
      </c>
      <c r="H9" s="6">
        <v>0</v>
      </c>
      <c r="I9" s="180" t="s">
        <v>292</v>
      </c>
      <c r="J9" s="6">
        <v>5.75</v>
      </c>
      <c r="K9" s="10">
        <v>0</v>
      </c>
    </row>
    <row r="10" spans="1:11" ht="15.75">
      <c r="A10" s="4">
        <v>6</v>
      </c>
      <c r="B10" s="5" t="s">
        <v>25</v>
      </c>
      <c r="C10" s="6">
        <v>0</v>
      </c>
      <c r="D10" s="6">
        <v>0</v>
      </c>
      <c r="E10" s="180"/>
      <c r="F10" s="8">
        <f t="shared" si="0"/>
        <v>0</v>
      </c>
      <c r="G10" s="11"/>
      <c r="H10" s="6">
        <v>0</v>
      </c>
      <c r="I10" s="7"/>
      <c r="J10" s="6">
        <v>0</v>
      </c>
      <c r="K10" s="10">
        <v>60.2</v>
      </c>
    </row>
    <row r="11" spans="1:11" ht="15.75">
      <c r="A11" s="13"/>
      <c r="B11" s="16" t="s">
        <v>14</v>
      </c>
      <c r="C11" s="17">
        <f>SUM(C5:C10)</f>
        <v>0</v>
      </c>
      <c r="D11" s="17">
        <f>SUM(D5:D10)</f>
        <v>2293.73</v>
      </c>
      <c r="E11" s="18"/>
      <c r="F11" s="19">
        <f t="shared" si="0"/>
        <v>2293.73</v>
      </c>
      <c r="G11" s="20"/>
      <c r="H11" s="17">
        <f>SUM(H5:H10)</f>
        <v>0</v>
      </c>
      <c r="I11" s="18"/>
      <c r="J11" s="17">
        <f>SUM(J5:J10)</f>
        <v>2293.73</v>
      </c>
      <c r="K11" s="21">
        <f>SUM(K5:K10)</f>
        <v>60.2</v>
      </c>
    </row>
    <row r="14" spans="2:8" ht="15.75">
      <c r="B14" s="22" t="s">
        <v>15</v>
      </c>
      <c r="F14" s="23"/>
      <c r="G14" s="188" t="s">
        <v>293</v>
      </c>
      <c r="H14" s="188"/>
    </row>
    <row r="15" spans="2:8" ht="15">
      <c r="B15" s="22"/>
      <c r="F15" s="189" t="s">
        <v>17</v>
      </c>
      <c r="G15" s="189"/>
      <c r="H15" s="189"/>
    </row>
    <row r="16" spans="2:8" ht="15.75">
      <c r="B16" s="22" t="s">
        <v>18</v>
      </c>
      <c r="F16" s="23"/>
      <c r="G16" s="188" t="s">
        <v>294</v>
      </c>
      <c r="H16" s="188"/>
    </row>
    <row r="17" spans="6:8" ht="12.75">
      <c r="F17" s="189" t="s">
        <v>17</v>
      </c>
      <c r="G17" s="189"/>
      <c r="H17" s="189"/>
    </row>
  </sheetData>
  <sheetProtection selectLockedCells="1" selectUnlockedCells="1"/>
  <mergeCells count="12">
    <mergeCell ref="G14:H14"/>
    <mergeCell ref="F15:H15"/>
    <mergeCell ref="G16:H16"/>
    <mergeCell ref="F17:H17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I13" sqref="I13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3" width="9.00390625" style="0" customWidth="1"/>
  </cols>
  <sheetData>
    <row r="1" spans="1:11" ht="61.5" customHeight="1">
      <c r="A1" s="1"/>
      <c r="B1" s="183" t="s">
        <v>35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4">
        <v>1</v>
      </c>
      <c r="B5" s="5"/>
      <c r="C5" s="6"/>
      <c r="D5" s="6"/>
      <c r="E5" s="7"/>
      <c r="F5" s="8">
        <f aca="true" t="shared" si="0" ref="F5:F48">SUM(C5,D5)</f>
        <v>0</v>
      </c>
      <c r="G5" s="5">
        <v>2210</v>
      </c>
      <c r="H5" s="6"/>
      <c r="I5" s="9"/>
      <c r="J5" s="6"/>
      <c r="K5" s="10"/>
    </row>
    <row r="6" spans="1:11" ht="15.75">
      <c r="A6" s="4">
        <v>2</v>
      </c>
      <c r="B6" s="5" t="s">
        <v>23</v>
      </c>
      <c r="C6" s="6"/>
      <c r="D6" s="6"/>
      <c r="E6" s="7"/>
      <c r="F6" s="8">
        <f t="shared" si="0"/>
        <v>0</v>
      </c>
      <c r="G6" s="5">
        <v>2220</v>
      </c>
      <c r="H6" s="6"/>
      <c r="I6" s="9"/>
      <c r="J6" s="6"/>
      <c r="K6" s="10"/>
    </row>
    <row r="7" spans="1:11" ht="15.75">
      <c r="A7" s="4">
        <v>3</v>
      </c>
      <c r="B7" s="5" t="s">
        <v>24</v>
      </c>
      <c r="C7" s="6"/>
      <c r="D7" s="6"/>
      <c r="E7" s="7"/>
      <c r="F7" s="8">
        <f t="shared" si="0"/>
        <v>0</v>
      </c>
      <c r="G7" s="5">
        <v>2240</v>
      </c>
      <c r="H7" s="6"/>
      <c r="I7" s="9"/>
      <c r="J7" s="6"/>
      <c r="K7" s="10"/>
    </row>
    <row r="8" spans="1:11" ht="15.75">
      <c r="A8" s="4">
        <v>4</v>
      </c>
      <c r="B8" s="5" t="s">
        <v>25</v>
      </c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>
        <v>5</v>
      </c>
      <c r="B9" s="5" t="s">
        <v>26</v>
      </c>
      <c r="C9" s="6"/>
      <c r="D9" s="6"/>
      <c r="E9" s="7"/>
      <c r="F9" s="8">
        <f t="shared" si="0"/>
        <v>0</v>
      </c>
      <c r="G9" s="5"/>
      <c r="H9" s="6"/>
      <c r="I9" s="9" t="s">
        <v>296</v>
      </c>
      <c r="J9" s="6">
        <v>2249748.41</v>
      </c>
      <c r="K9" s="10"/>
    </row>
    <row r="10" spans="1:11" ht="15.75">
      <c r="A10" s="4">
        <v>6</v>
      </c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5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5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>
        <v>7</v>
      </c>
      <c r="B14" s="5" t="s">
        <v>28</v>
      </c>
      <c r="C14" s="6"/>
      <c r="D14" s="6">
        <v>2249748.41</v>
      </c>
      <c r="E14" s="5" t="s">
        <v>27</v>
      </c>
      <c r="F14" s="8">
        <f t="shared" si="0"/>
        <v>2249748.41</v>
      </c>
      <c r="G14" s="5"/>
      <c r="H14" s="6"/>
      <c r="I14" s="7"/>
      <c r="J14" s="6"/>
      <c r="K14" s="10"/>
    </row>
    <row r="15" spans="1:11" ht="15.75">
      <c r="A15" s="4"/>
      <c r="B15" s="5" t="s">
        <v>29</v>
      </c>
      <c r="C15" s="6"/>
      <c r="D15" s="6"/>
      <c r="E15" s="5"/>
      <c r="F15" s="8">
        <f t="shared" si="0"/>
        <v>0</v>
      </c>
      <c r="G15" s="5"/>
      <c r="H15" s="6"/>
      <c r="I15" s="7"/>
      <c r="J15" s="6"/>
      <c r="K15" s="10"/>
    </row>
    <row r="16" spans="1:11" ht="18.75" customHeight="1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29.25" customHeight="1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2"/>
      <c r="B45" s="13"/>
      <c r="C45" s="14"/>
      <c r="D45" s="14"/>
      <c r="E45" s="15"/>
      <c r="F45" s="8">
        <f t="shared" si="0"/>
        <v>0</v>
      </c>
      <c r="G45" s="13"/>
      <c r="H45" s="14"/>
      <c r="I45" s="15"/>
      <c r="J45" s="14"/>
      <c r="K45" s="10"/>
    </row>
    <row r="46" spans="1:11" ht="15.75">
      <c r="A46" s="12"/>
      <c r="B46" s="13"/>
      <c r="C46" s="14"/>
      <c r="D46" s="14"/>
      <c r="E46" s="15"/>
      <c r="F46" s="8">
        <f t="shared" si="0"/>
        <v>0</v>
      </c>
      <c r="G46" s="13"/>
      <c r="H46" s="14"/>
      <c r="I46" s="15"/>
      <c r="J46" s="14"/>
      <c r="K46" s="10"/>
    </row>
    <row r="47" spans="1:11" ht="15.75">
      <c r="A47" s="12"/>
      <c r="B47" s="13"/>
      <c r="C47" s="14"/>
      <c r="D47" s="14"/>
      <c r="E47" s="15"/>
      <c r="F47" s="8">
        <f t="shared" si="0"/>
        <v>0</v>
      </c>
      <c r="G47" s="13"/>
      <c r="H47" s="14"/>
      <c r="I47" s="15"/>
      <c r="J47" s="14"/>
      <c r="K47" s="10"/>
    </row>
    <row r="48" spans="1:11" ht="15.75">
      <c r="A48" s="13"/>
      <c r="B48" s="16" t="s">
        <v>14</v>
      </c>
      <c r="C48" s="17">
        <f>SUM(C5:C47)</f>
        <v>0</v>
      </c>
      <c r="D48" s="17">
        <f>SUM(D5:D47)</f>
        <v>2249748.41</v>
      </c>
      <c r="E48" s="18"/>
      <c r="F48" s="19">
        <f t="shared" si="0"/>
        <v>2249748.41</v>
      </c>
      <c r="G48" s="20"/>
      <c r="H48" s="17">
        <f>SUM(H5:H47)</f>
        <v>0</v>
      </c>
      <c r="I48" s="18"/>
      <c r="J48" s="17">
        <f>SUM(J5:J47)</f>
        <v>2249748.41</v>
      </c>
      <c r="K48" s="21">
        <v>52365.83</v>
      </c>
    </row>
    <row r="51" spans="2:8" ht="15.75">
      <c r="B51" s="22" t="s">
        <v>31</v>
      </c>
      <c r="F51" s="23"/>
      <c r="G51" s="188" t="s">
        <v>32</v>
      </c>
      <c r="H51" s="188"/>
    </row>
    <row r="52" spans="2:8" ht="15">
      <c r="B52" s="22"/>
      <c r="F52" s="189" t="s">
        <v>17</v>
      </c>
      <c r="G52" s="189"/>
      <c r="H52" s="189"/>
    </row>
    <row r="53" spans="2:9" ht="15.75">
      <c r="B53" s="22" t="s">
        <v>18</v>
      </c>
      <c r="F53" s="23"/>
      <c r="G53" s="188" t="s">
        <v>33</v>
      </c>
      <c r="H53" s="188"/>
      <c r="I53" t="s">
        <v>34</v>
      </c>
    </row>
    <row r="54" spans="6:8" ht="12.75">
      <c r="F54" s="189" t="s">
        <v>17</v>
      </c>
      <c r="G54" s="189"/>
      <c r="H54" s="189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="90" zoomScaleNormal="90" zoomScalePageLayoutView="0" workbookViewId="0" topLeftCell="A1">
      <selection activeCell="G4" sqref="G4"/>
    </sheetView>
  </sheetViews>
  <sheetFormatPr defaultColWidth="11.57421875" defaultRowHeight="12.75"/>
  <cols>
    <col min="1" max="1" width="7.28125" style="0" customWidth="1"/>
    <col min="2" max="2" width="31.00390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41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12.75">
      <c r="A2" s="184" t="s">
        <v>297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36</v>
      </c>
      <c r="B3" s="185" t="s">
        <v>3</v>
      </c>
      <c r="C3" s="186" t="s">
        <v>4</v>
      </c>
      <c r="D3" s="186"/>
      <c r="E3" s="186"/>
      <c r="F3" s="186" t="s">
        <v>42</v>
      </c>
      <c r="G3" s="186" t="s">
        <v>6</v>
      </c>
      <c r="H3" s="186"/>
      <c r="I3" s="186"/>
      <c r="J3" s="186"/>
      <c r="K3" s="187" t="s">
        <v>43</v>
      </c>
    </row>
    <row r="4" spans="1:11" ht="158.25" customHeight="1">
      <c r="A4" s="185"/>
      <c r="B4" s="185"/>
      <c r="C4" s="2" t="s">
        <v>44</v>
      </c>
      <c r="D4" s="2" t="s">
        <v>45</v>
      </c>
      <c r="E4" s="2" t="s">
        <v>10</v>
      </c>
      <c r="F4" s="186"/>
      <c r="G4" s="3" t="s">
        <v>11</v>
      </c>
      <c r="H4" s="2" t="s">
        <v>46</v>
      </c>
      <c r="I4" s="2" t="s">
        <v>13</v>
      </c>
      <c r="J4" s="2" t="s">
        <v>46</v>
      </c>
      <c r="K4" s="187"/>
    </row>
    <row r="5" spans="1:11" ht="63">
      <c r="A5" s="4">
        <v>1</v>
      </c>
      <c r="B5" s="7" t="s">
        <v>47</v>
      </c>
      <c r="C5" s="6"/>
      <c r="D5" s="6">
        <v>33.856</v>
      </c>
      <c r="E5" s="7" t="s">
        <v>48</v>
      </c>
      <c r="F5" s="8">
        <f aca="true" t="shared" si="0" ref="F5:F45">SUM(C5,D5)</f>
        <v>33.856</v>
      </c>
      <c r="G5" s="5"/>
      <c r="H5" s="6">
        <v>0</v>
      </c>
      <c r="I5" s="7" t="s">
        <v>48</v>
      </c>
      <c r="J5" s="6">
        <v>33.856</v>
      </c>
      <c r="K5" s="10">
        <v>11.255</v>
      </c>
    </row>
    <row r="6" spans="1:11" ht="47.25">
      <c r="A6" s="4"/>
      <c r="B6" s="26"/>
      <c r="C6" s="6"/>
      <c r="D6" s="6">
        <v>2.405</v>
      </c>
      <c r="E6" s="7" t="s">
        <v>49</v>
      </c>
      <c r="F6" s="8">
        <f t="shared" si="0"/>
        <v>2.405</v>
      </c>
      <c r="G6" s="5"/>
      <c r="H6" s="6">
        <v>0</v>
      </c>
      <c r="I6" s="7" t="s">
        <v>49</v>
      </c>
      <c r="J6" s="6">
        <v>2.405</v>
      </c>
      <c r="K6" s="10"/>
    </row>
    <row r="7" spans="1:11" ht="15.75">
      <c r="A7" s="4"/>
      <c r="B7" s="7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15.75">
      <c r="A8" s="4"/>
      <c r="B8" s="7"/>
      <c r="C8" s="6"/>
      <c r="D8" s="6"/>
      <c r="E8" s="7"/>
      <c r="F8" s="8">
        <f t="shared" si="0"/>
        <v>0</v>
      </c>
      <c r="G8" s="5"/>
      <c r="H8" s="6"/>
      <c r="I8" s="7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7"/>
      <c r="J9" s="6"/>
      <c r="K9" s="10"/>
    </row>
    <row r="10" spans="1:11" ht="31.5" customHeight="1">
      <c r="A10" s="4"/>
      <c r="B10" s="5"/>
      <c r="C10" s="6"/>
      <c r="D10" s="6"/>
      <c r="E10" s="7"/>
      <c r="F10" s="8">
        <f t="shared" si="0"/>
        <v>0</v>
      </c>
      <c r="G10" s="11"/>
      <c r="H10" s="6"/>
      <c r="I10" s="7"/>
      <c r="J10" s="6"/>
      <c r="K10" s="10"/>
    </row>
    <row r="11" spans="1:11" ht="15.75">
      <c r="A11" s="4"/>
      <c r="B11" s="5"/>
      <c r="C11" s="6"/>
      <c r="D11" s="6"/>
      <c r="E11" s="7"/>
      <c r="F11" s="8">
        <f t="shared" si="0"/>
        <v>0</v>
      </c>
      <c r="G11" s="11"/>
      <c r="H11" s="6"/>
      <c r="I11" s="7"/>
      <c r="J11" s="6"/>
      <c r="K11" s="10"/>
    </row>
    <row r="12" spans="1:11" ht="15.75">
      <c r="A12" s="4"/>
      <c r="B12" s="5"/>
      <c r="C12" s="6"/>
      <c r="D12" s="6"/>
      <c r="E12" s="7"/>
      <c r="F12" s="8">
        <f t="shared" si="0"/>
        <v>0</v>
      </c>
      <c r="G12" s="5"/>
      <c r="H12" s="6"/>
      <c r="I12" s="7"/>
      <c r="J12" s="6"/>
      <c r="K12" s="10"/>
    </row>
    <row r="13" spans="1:11" ht="15.75">
      <c r="A13" s="11"/>
      <c r="B13" s="5"/>
      <c r="C13" s="6"/>
      <c r="D13" s="6"/>
      <c r="E13" s="7"/>
      <c r="F13" s="8">
        <f t="shared" si="0"/>
        <v>0</v>
      </c>
      <c r="G13" s="5"/>
      <c r="H13" s="6"/>
      <c r="I13" s="7"/>
      <c r="J13" s="6"/>
      <c r="K13" s="10"/>
    </row>
    <row r="14" spans="1:11" ht="15" customHeight="1">
      <c r="A14" s="11"/>
      <c r="B14" s="5"/>
      <c r="C14" s="6"/>
      <c r="D14" s="6"/>
      <c r="E14" s="7"/>
      <c r="F14" s="8">
        <f t="shared" si="0"/>
        <v>0</v>
      </c>
      <c r="G14" s="5"/>
      <c r="H14" s="6"/>
      <c r="I14" s="7"/>
      <c r="J14" s="6"/>
      <c r="K14" s="10"/>
    </row>
    <row r="15" spans="1:11" ht="15.75">
      <c r="A15" s="4"/>
      <c r="B15" s="26"/>
      <c r="C15" s="6"/>
      <c r="D15" s="6"/>
      <c r="E15" s="7"/>
      <c r="F15" s="8">
        <f t="shared" si="0"/>
        <v>0</v>
      </c>
      <c r="G15" s="5"/>
      <c r="H15" s="6"/>
      <c r="I15" s="7"/>
      <c r="J15" s="6"/>
      <c r="K15" s="10"/>
    </row>
    <row r="16" spans="1:11" ht="15.75">
      <c r="A16" s="4"/>
      <c r="B16" s="5"/>
      <c r="C16" s="6"/>
      <c r="D16" s="6"/>
      <c r="E16" s="7"/>
      <c r="F16" s="8">
        <f t="shared" si="0"/>
        <v>0</v>
      </c>
      <c r="G16" s="5"/>
      <c r="H16" s="6"/>
      <c r="I16" s="7"/>
      <c r="J16" s="6"/>
      <c r="K16" s="10"/>
    </row>
    <row r="17" spans="1:11" ht="15.75">
      <c r="A17" s="4"/>
      <c r="B17" s="5"/>
      <c r="C17" s="6"/>
      <c r="D17" s="6"/>
      <c r="E17" s="7"/>
      <c r="F17" s="8">
        <f t="shared" si="0"/>
        <v>0</v>
      </c>
      <c r="G17" s="5"/>
      <c r="H17" s="6"/>
      <c r="I17" s="7"/>
      <c r="J17" s="6"/>
      <c r="K17" s="10"/>
    </row>
    <row r="18" spans="1:11" ht="15.75">
      <c r="A18" s="4"/>
      <c r="B18" s="5"/>
      <c r="C18" s="6"/>
      <c r="D18" s="6"/>
      <c r="E18" s="7"/>
      <c r="F18" s="8">
        <f t="shared" si="0"/>
        <v>0</v>
      </c>
      <c r="G18" s="5"/>
      <c r="H18" s="6"/>
      <c r="I18" s="7"/>
      <c r="J18" s="6"/>
      <c r="K18" s="10"/>
    </row>
    <row r="19" spans="1:11" ht="15.75">
      <c r="A19" s="4"/>
      <c r="B19" s="5"/>
      <c r="C19" s="6"/>
      <c r="D19" s="6"/>
      <c r="E19" s="7"/>
      <c r="F19" s="8">
        <f t="shared" si="0"/>
        <v>0</v>
      </c>
      <c r="G19" s="5"/>
      <c r="H19" s="6"/>
      <c r="I19" s="7"/>
      <c r="J19" s="6"/>
      <c r="K19" s="10"/>
    </row>
    <row r="20" spans="1:11" ht="15.75">
      <c r="A20" s="4"/>
      <c r="B20" s="5"/>
      <c r="C20" s="6"/>
      <c r="D20" s="6"/>
      <c r="E20" s="7"/>
      <c r="F20" s="8">
        <f t="shared" si="0"/>
        <v>0</v>
      </c>
      <c r="G20" s="5"/>
      <c r="H20" s="6"/>
      <c r="I20" s="7"/>
      <c r="J20" s="6"/>
      <c r="K20" s="10"/>
    </row>
    <row r="21" spans="1:11" ht="15.75">
      <c r="A21" s="4"/>
      <c r="B21" s="5"/>
      <c r="C21" s="6"/>
      <c r="D21" s="6"/>
      <c r="E21" s="7"/>
      <c r="F21" s="8">
        <f t="shared" si="0"/>
        <v>0</v>
      </c>
      <c r="G21" s="5"/>
      <c r="H21" s="6"/>
      <c r="I21" s="7"/>
      <c r="J21" s="6"/>
      <c r="K21" s="10"/>
    </row>
    <row r="22" spans="1:11" ht="15.75">
      <c r="A22" s="4"/>
      <c r="B22" s="5"/>
      <c r="C22" s="6"/>
      <c r="D22" s="6"/>
      <c r="E22" s="7"/>
      <c r="F22" s="8">
        <f t="shared" si="0"/>
        <v>0</v>
      </c>
      <c r="G22" s="5"/>
      <c r="H22" s="6"/>
      <c r="I22" s="7"/>
      <c r="J22" s="6"/>
      <c r="K22" s="10"/>
    </row>
    <row r="23" spans="1:11" ht="15.75">
      <c r="A23" s="11"/>
      <c r="B23" s="5"/>
      <c r="C23" s="6"/>
      <c r="D23" s="6"/>
      <c r="E23" s="7"/>
      <c r="F23" s="8">
        <f t="shared" si="0"/>
        <v>0</v>
      </c>
      <c r="G23" s="5"/>
      <c r="H23" s="6"/>
      <c r="I23" s="7"/>
      <c r="J23" s="6"/>
      <c r="K23" s="10"/>
    </row>
    <row r="24" spans="1:11" ht="15.75">
      <c r="A24" s="11"/>
      <c r="B24" s="5"/>
      <c r="C24" s="6"/>
      <c r="D24" s="6"/>
      <c r="E24" s="7"/>
      <c r="F24" s="8">
        <f t="shared" si="0"/>
        <v>0</v>
      </c>
      <c r="G24" s="5"/>
      <c r="H24" s="6"/>
      <c r="I24" s="7"/>
      <c r="J24" s="6"/>
      <c r="K24" s="10"/>
    </row>
    <row r="25" spans="1:11" ht="15.75">
      <c r="A25" s="4"/>
      <c r="B25" s="5"/>
      <c r="C25" s="6"/>
      <c r="D25" s="6"/>
      <c r="E25" s="7"/>
      <c r="F25" s="8">
        <f t="shared" si="0"/>
        <v>0</v>
      </c>
      <c r="G25" s="5"/>
      <c r="H25" s="6"/>
      <c r="I25" s="7"/>
      <c r="J25" s="6"/>
      <c r="K25" s="10"/>
    </row>
    <row r="26" spans="1:11" ht="15.75">
      <c r="A26" s="4"/>
      <c r="B26" s="5"/>
      <c r="C26" s="6"/>
      <c r="D26" s="6"/>
      <c r="E26" s="7"/>
      <c r="F26" s="8">
        <f t="shared" si="0"/>
        <v>0</v>
      </c>
      <c r="G26" s="5"/>
      <c r="H26" s="6"/>
      <c r="I26" s="7"/>
      <c r="J26" s="6"/>
      <c r="K26" s="10"/>
    </row>
    <row r="27" spans="1:11" ht="15.75">
      <c r="A27" s="4"/>
      <c r="B27" s="5"/>
      <c r="C27" s="6"/>
      <c r="D27" s="6"/>
      <c r="E27" s="7"/>
      <c r="F27" s="8">
        <f t="shared" si="0"/>
        <v>0</v>
      </c>
      <c r="G27" s="5"/>
      <c r="H27" s="6"/>
      <c r="I27" s="7"/>
      <c r="J27" s="6"/>
      <c r="K27" s="10"/>
    </row>
    <row r="28" spans="1:11" ht="15.75">
      <c r="A28" s="4"/>
      <c r="B28" s="5"/>
      <c r="C28" s="6"/>
      <c r="D28" s="6"/>
      <c r="E28" s="7"/>
      <c r="F28" s="8">
        <f t="shared" si="0"/>
        <v>0</v>
      </c>
      <c r="G28" s="5"/>
      <c r="H28" s="6"/>
      <c r="I28" s="7"/>
      <c r="J28" s="6"/>
      <c r="K28" s="10"/>
    </row>
    <row r="29" spans="1:11" ht="15.75">
      <c r="A29" s="4"/>
      <c r="B29" s="5"/>
      <c r="C29" s="6"/>
      <c r="D29" s="6"/>
      <c r="E29" s="7"/>
      <c r="F29" s="8">
        <f t="shared" si="0"/>
        <v>0</v>
      </c>
      <c r="G29" s="5"/>
      <c r="H29" s="6"/>
      <c r="I29" s="7"/>
      <c r="J29" s="6"/>
      <c r="K29" s="10"/>
    </row>
    <row r="30" spans="1:11" ht="15.75">
      <c r="A30" s="4"/>
      <c r="B30" s="5"/>
      <c r="C30" s="6"/>
      <c r="D30" s="6"/>
      <c r="E30" s="7"/>
      <c r="F30" s="8">
        <f t="shared" si="0"/>
        <v>0</v>
      </c>
      <c r="G30" s="5"/>
      <c r="H30" s="6"/>
      <c r="I30" s="7"/>
      <c r="J30" s="6"/>
      <c r="K30" s="10"/>
    </row>
    <row r="31" spans="1:11" ht="15.75">
      <c r="A31" s="4"/>
      <c r="B31" s="5"/>
      <c r="C31" s="6"/>
      <c r="D31" s="6"/>
      <c r="E31" s="7"/>
      <c r="F31" s="8">
        <f t="shared" si="0"/>
        <v>0</v>
      </c>
      <c r="G31" s="5"/>
      <c r="H31" s="6"/>
      <c r="I31" s="7"/>
      <c r="J31" s="6"/>
      <c r="K31" s="10"/>
    </row>
    <row r="32" spans="1:11" ht="15.75">
      <c r="A32" s="4"/>
      <c r="B32" s="5"/>
      <c r="C32" s="6"/>
      <c r="D32" s="6"/>
      <c r="E32" s="7"/>
      <c r="F32" s="8">
        <f t="shared" si="0"/>
        <v>0</v>
      </c>
      <c r="G32" s="5"/>
      <c r="H32" s="6"/>
      <c r="I32" s="7"/>
      <c r="J32" s="6"/>
      <c r="K32" s="10"/>
    </row>
    <row r="33" spans="1:11" ht="15.75">
      <c r="A33" s="11"/>
      <c r="B33" s="5"/>
      <c r="C33" s="6"/>
      <c r="D33" s="6"/>
      <c r="E33" s="7"/>
      <c r="F33" s="8">
        <f t="shared" si="0"/>
        <v>0</v>
      </c>
      <c r="G33" s="5"/>
      <c r="H33" s="6"/>
      <c r="I33" s="7"/>
      <c r="J33" s="6"/>
      <c r="K33" s="10"/>
    </row>
    <row r="34" spans="1:11" ht="15.75">
      <c r="A34" s="11"/>
      <c r="B34" s="5"/>
      <c r="C34" s="6"/>
      <c r="D34" s="6"/>
      <c r="E34" s="7"/>
      <c r="F34" s="8">
        <f t="shared" si="0"/>
        <v>0</v>
      </c>
      <c r="G34" s="5"/>
      <c r="H34" s="6"/>
      <c r="I34" s="7"/>
      <c r="J34" s="6"/>
      <c r="K34" s="10"/>
    </row>
    <row r="35" spans="1:11" ht="15.75">
      <c r="A35" s="4"/>
      <c r="B35" s="5"/>
      <c r="C35" s="6"/>
      <c r="D35" s="6"/>
      <c r="E35" s="7"/>
      <c r="F35" s="8">
        <f t="shared" si="0"/>
        <v>0</v>
      </c>
      <c r="G35" s="5"/>
      <c r="H35" s="6"/>
      <c r="I35" s="7"/>
      <c r="J35" s="6"/>
      <c r="K35" s="10"/>
    </row>
    <row r="36" spans="1:11" ht="15.75">
      <c r="A36" s="4"/>
      <c r="B36" s="5"/>
      <c r="C36" s="6"/>
      <c r="D36" s="6"/>
      <c r="E36" s="7"/>
      <c r="F36" s="8">
        <f t="shared" si="0"/>
        <v>0</v>
      </c>
      <c r="G36" s="5"/>
      <c r="H36" s="6"/>
      <c r="I36" s="7"/>
      <c r="J36" s="6"/>
      <c r="K36" s="10"/>
    </row>
    <row r="37" spans="1:11" ht="15.75">
      <c r="A37" s="4"/>
      <c r="B37" s="5"/>
      <c r="C37" s="6"/>
      <c r="D37" s="6"/>
      <c r="E37" s="7"/>
      <c r="F37" s="8">
        <f t="shared" si="0"/>
        <v>0</v>
      </c>
      <c r="G37" s="5"/>
      <c r="H37" s="6"/>
      <c r="I37" s="7"/>
      <c r="J37" s="6"/>
      <c r="K37" s="10"/>
    </row>
    <row r="38" spans="1:11" ht="15.75">
      <c r="A38" s="4"/>
      <c r="B38" s="5"/>
      <c r="C38" s="6"/>
      <c r="D38" s="6"/>
      <c r="E38" s="7"/>
      <c r="F38" s="8">
        <f t="shared" si="0"/>
        <v>0</v>
      </c>
      <c r="G38" s="5"/>
      <c r="H38" s="6"/>
      <c r="I38" s="7"/>
      <c r="J38" s="6"/>
      <c r="K38" s="10"/>
    </row>
    <row r="39" spans="1:11" ht="15.75">
      <c r="A39" s="4"/>
      <c r="B39" s="5"/>
      <c r="C39" s="6"/>
      <c r="D39" s="6"/>
      <c r="E39" s="7"/>
      <c r="F39" s="8">
        <f t="shared" si="0"/>
        <v>0</v>
      </c>
      <c r="G39" s="5"/>
      <c r="H39" s="6"/>
      <c r="I39" s="7"/>
      <c r="J39" s="6"/>
      <c r="K39" s="10"/>
    </row>
    <row r="40" spans="1:11" ht="15.75">
      <c r="A40" s="4"/>
      <c r="B40" s="5"/>
      <c r="C40" s="6"/>
      <c r="D40" s="6"/>
      <c r="E40" s="7"/>
      <c r="F40" s="8">
        <f t="shared" si="0"/>
        <v>0</v>
      </c>
      <c r="G40" s="5"/>
      <c r="H40" s="6"/>
      <c r="I40" s="7"/>
      <c r="J40" s="6"/>
      <c r="K40" s="10"/>
    </row>
    <row r="41" spans="1:11" ht="15.75">
      <c r="A41" s="4"/>
      <c r="B41" s="5"/>
      <c r="C41" s="6"/>
      <c r="D41" s="6"/>
      <c r="E41" s="7"/>
      <c r="F41" s="8">
        <f t="shared" si="0"/>
        <v>0</v>
      </c>
      <c r="G41" s="5"/>
      <c r="H41" s="6"/>
      <c r="I41" s="7"/>
      <c r="J41" s="6"/>
      <c r="K41" s="10"/>
    </row>
    <row r="42" spans="1:11" ht="15.75">
      <c r="A42" s="4"/>
      <c r="B42" s="5"/>
      <c r="C42" s="6"/>
      <c r="D42" s="6"/>
      <c r="E42" s="7"/>
      <c r="F42" s="8">
        <f t="shared" si="0"/>
        <v>0</v>
      </c>
      <c r="G42" s="5"/>
      <c r="H42" s="6"/>
      <c r="I42" s="7"/>
      <c r="J42" s="6"/>
      <c r="K42" s="10"/>
    </row>
    <row r="43" spans="1:11" ht="15.75">
      <c r="A43" s="11"/>
      <c r="B43" s="5"/>
      <c r="C43" s="6"/>
      <c r="D43" s="6"/>
      <c r="E43" s="7"/>
      <c r="F43" s="8">
        <f t="shared" si="0"/>
        <v>0</v>
      </c>
      <c r="G43" s="5"/>
      <c r="H43" s="6"/>
      <c r="I43" s="7"/>
      <c r="J43" s="6"/>
      <c r="K43" s="10"/>
    </row>
    <row r="44" spans="1:11" ht="15.75">
      <c r="A44" s="11"/>
      <c r="B44" s="5"/>
      <c r="C44" s="6"/>
      <c r="D44" s="6"/>
      <c r="E44" s="7"/>
      <c r="F44" s="8">
        <f t="shared" si="0"/>
        <v>0</v>
      </c>
      <c r="G44" s="5"/>
      <c r="H44" s="6"/>
      <c r="I44" s="7"/>
      <c r="J44" s="6"/>
      <c r="K44" s="10"/>
    </row>
    <row r="45" spans="1:11" ht="15.75">
      <c r="A45" s="13"/>
      <c r="B45" s="16" t="s">
        <v>14</v>
      </c>
      <c r="C45" s="17">
        <f>SUM(C5:C44)</f>
        <v>0</v>
      </c>
      <c r="D45" s="17">
        <f>SUM(D5:D44)</f>
        <v>36.261</v>
      </c>
      <c r="E45" s="18"/>
      <c r="F45" s="19">
        <f t="shared" si="0"/>
        <v>36.261</v>
      </c>
      <c r="G45" s="20"/>
      <c r="H45" s="17">
        <f>SUM(H5:H44)</f>
        <v>0</v>
      </c>
      <c r="I45" s="18"/>
      <c r="J45" s="17">
        <f>SUM(J5:J44)</f>
        <v>36.261</v>
      </c>
      <c r="K45" s="21">
        <f>C45-H45</f>
        <v>0</v>
      </c>
    </row>
    <row r="48" spans="2:8" ht="15.75">
      <c r="B48" s="22" t="s">
        <v>15</v>
      </c>
      <c r="F48" s="23"/>
      <c r="G48" s="188" t="s">
        <v>38</v>
      </c>
      <c r="H48" s="188"/>
    </row>
    <row r="49" spans="2:8" ht="15">
      <c r="B49" s="22"/>
      <c r="F49" s="189" t="s">
        <v>17</v>
      </c>
      <c r="G49" s="189"/>
      <c r="H49" s="189"/>
    </row>
    <row r="50" spans="2:8" ht="15.75">
      <c r="B50" s="22" t="s">
        <v>18</v>
      </c>
      <c r="F50" s="23"/>
      <c r="G50" s="188" t="s">
        <v>39</v>
      </c>
      <c r="H50" s="188"/>
    </row>
    <row r="51" spans="6:8" ht="12.75">
      <c r="F51" s="189" t="s">
        <v>17</v>
      </c>
      <c r="G51" s="189"/>
      <c r="H51" s="189"/>
    </row>
  </sheetData>
  <sheetProtection selectLockedCells="1" selectUnlockedCells="1"/>
  <mergeCells count="12">
    <mergeCell ref="G48:H48"/>
    <mergeCell ref="F49:H49"/>
    <mergeCell ref="G50:H50"/>
    <mergeCell ref="F51:H51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IV1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2.25" customHeight="1">
      <c r="A1" s="1"/>
      <c r="B1" s="183" t="s">
        <v>51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21.75" customHeight="1">
      <c r="A2" s="184" t="s">
        <v>52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45.75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40.25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05" customHeight="1">
      <c r="A5" s="191">
        <v>1</v>
      </c>
      <c r="B5" s="192" t="s">
        <v>53</v>
      </c>
      <c r="C5" s="2"/>
      <c r="D5" s="2">
        <v>6.357</v>
      </c>
      <c r="E5" s="27" t="s">
        <v>54</v>
      </c>
      <c r="F5" s="28"/>
      <c r="G5" s="3"/>
      <c r="H5" s="2"/>
      <c r="I5" s="27"/>
      <c r="J5" s="29">
        <v>5.49</v>
      </c>
      <c r="K5" s="10">
        <f>D5-J5</f>
        <v>0.867</v>
      </c>
    </row>
    <row r="6" spans="1:11" ht="42.75" customHeight="1">
      <c r="A6" s="191"/>
      <c r="B6" s="191"/>
      <c r="C6" s="2"/>
      <c r="D6" s="2">
        <v>5.39</v>
      </c>
      <c r="E6" s="27" t="s">
        <v>55</v>
      </c>
      <c r="F6" s="28"/>
      <c r="G6" s="3"/>
      <c r="H6" s="2"/>
      <c r="I6" s="30"/>
      <c r="J6" s="31">
        <v>2.695</v>
      </c>
      <c r="K6" s="10">
        <v>2.69</v>
      </c>
    </row>
    <row r="7" spans="1:11" ht="25.5">
      <c r="A7" s="4">
        <v>3</v>
      </c>
      <c r="B7" s="2" t="s">
        <v>56</v>
      </c>
      <c r="C7" s="2"/>
      <c r="D7" s="2">
        <v>1.4</v>
      </c>
      <c r="E7" s="27" t="s">
        <v>57</v>
      </c>
      <c r="F7" s="28"/>
      <c r="G7" s="3"/>
      <c r="H7" s="2"/>
      <c r="I7" s="30"/>
      <c r="J7" s="32"/>
      <c r="K7" s="10">
        <f>D7-J7</f>
        <v>1.4</v>
      </c>
    </row>
    <row r="8" spans="1:11" ht="15.75">
      <c r="A8" s="13"/>
      <c r="B8" s="16" t="s">
        <v>14</v>
      </c>
      <c r="C8" s="33">
        <f>SUM(C5:C7)</f>
        <v>0</v>
      </c>
      <c r="D8" s="17">
        <f>SUM(D5:D7)</f>
        <v>13.147</v>
      </c>
      <c r="E8" s="18"/>
      <c r="F8" s="17">
        <f>SUM(F5:F7)</f>
        <v>0</v>
      </c>
      <c r="G8" s="20"/>
      <c r="H8" s="17"/>
      <c r="I8" s="18"/>
      <c r="J8" s="17">
        <f>SUM(J5:J7)</f>
        <v>8.185</v>
      </c>
      <c r="K8" s="17">
        <f>SUM(K5:K7)</f>
        <v>4.957</v>
      </c>
    </row>
    <row r="9" ht="12.75">
      <c r="K9" s="34"/>
    </row>
    <row r="11" spans="2:8" ht="15.75">
      <c r="B11" s="22" t="s">
        <v>31</v>
      </c>
      <c r="F11" s="23"/>
      <c r="G11" s="188" t="s">
        <v>58</v>
      </c>
      <c r="H11" s="188"/>
    </row>
    <row r="12" spans="2:8" ht="15">
      <c r="B12" s="22"/>
      <c r="F12" s="189" t="s">
        <v>17</v>
      </c>
      <c r="G12" s="189"/>
      <c r="H12" s="189"/>
    </row>
    <row r="13" spans="2:8" ht="15.75">
      <c r="B13" s="22" t="s">
        <v>18</v>
      </c>
      <c r="F13" s="23"/>
      <c r="G13" s="188" t="s">
        <v>59</v>
      </c>
      <c r="H13" s="188"/>
    </row>
    <row r="14" spans="6:8" ht="12.75">
      <c r="F14" s="189" t="s">
        <v>17</v>
      </c>
      <c r="G14" s="189"/>
      <c r="H14" s="189"/>
    </row>
    <row r="21" spans="1:3" ht="12.75">
      <c r="A21" s="35"/>
      <c r="B21" s="36"/>
      <c r="C21" s="35"/>
    </row>
  </sheetData>
  <sheetProtection selectLockedCells="1" selectUnlockedCells="1"/>
  <mergeCells count="14">
    <mergeCell ref="A5:A6"/>
    <mergeCell ref="B5:B6"/>
    <mergeCell ref="G11:H11"/>
    <mergeCell ref="F12:H12"/>
    <mergeCell ref="G13:H13"/>
    <mergeCell ref="F14:H1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zoomScale="90" zoomScaleNormal="90" zoomScalePageLayoutView="0" workbookViewId="0" topLeftCell="A1">
      <selection activeCell="E4" sqref="E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31.00390625" style="0" customWidth="1"/>
    <col min="10" max="10" width="14.00390625" style="0" customWidth="1"/>
    <col min="11" max="11" width="22.28125" style="0" customWidth="1"/>
    <col min="12" max="12" width="11.57421875" style="0" customWidth="1"/>
    <col min="13" max="14" width="8.7109375" style="0" customWidth="1"/>
    <col min="15" max="15" width="13.8515625" style="0" customWidth="1"/>
  </cols>
  <sheetData>
    <row r="1" spans="1:11" ht="78" customHeight="1">
      <c r="A1" s="1"/>
      <c r="B1" s="183" t="s">
        <v>60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12.75">
      <c r="A2" s="193" t="s">
        <v>298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0" customHeight="1">
      <c r="A4" s="185"/>
      <c r="B4" s="185"/>
      <c r="C4" s="2" t="s">
        <v>8</v>
      </c>
      <c r="D4" s="2" t="s">
        <v>9</v>
      </c>
      <c r="E4" s="2" t="s">
        <v>61</v>
      </c>
      <c r="F4" s="186"/>
      <c r="G4" s="3" t="s">
        <v>11</v>
      </c>
      <c r="H4" s="2" t="s">
        <v>12</v>
      </c>
      <c r="I4" s="2" t="s">
        <v>62</v>
      </c>
      <c r="J4" s="2" t="s">
        <v>12</v>
      </c>
      <c r="K4" s="187"/>
    </row>
    <row r="5" spans="1:11" ht="15.75">
      <c r="A5" s="4">
        <v>1</v>
      </c>
      <c r="B5" s="5" t="s">
        <v>25</v>
      </c>
      <c r="C5" s="6">
        <v>15.84</v>
      </c>
      <c r="D5" s="6"/>
      <c r="E5" s="7"/>
      <c r="F5" s="8">
        <f>SUM(C5,D5)</f>
        <v>15.84</v>
      </c>
      <c r="G5" s="37">
        <v>2210</v>
      </c>
      <c r="H5" s="6">
        <v>1.43</v>
      </c>
      <c r="I5" s="9" t="s">
        <v>63</v>
      </c>
      <c r="J5" s="6"/>
      <c r="K5" s="10"/>
    </row>
    <row r="6" spans="1:11" ht="15.75">
      <c r="A6" s="4"/>
      <c r="B6" s="5"/>
      <c r="C6" s="6"/>
      <c r="D6" s="6"/>
      <c r="E6" s="7"/>
      <c r="F6" s="8"/>
      <c r="G6" s="37">
        <v>2210</v>
      </c>
      <c r="H6" s="6">
        <v>2.2</v>
      </c>
      <c r="I6" s="9" t="s">
        <v>64</v>
      </c>
      <c r="J6" s="6"/>
      <c r="K6" s="10"/>
    </row>
    <row r="7" spans="1:11" ht="15.75">
      <c r="A7" s="4"/>
      <c r="B7" s="5"/>
      <c r="C7" s="6"/>
      <c r="D7" s="6"/>
      <c r="E7" s="7"/>
      <c r="F7" s="8">
        <f aca="true" t="shared" si="0" ref="F7:F15">SUM(C7,D7)</f>
        <v>0</v>
      </c>
      <c r="G7" s="37">
        <v>2240</v>
      </c>
      <c r="H7" s="6">
        <v>6.67</v>
      </c>
      <c r="I7" s="9" t="s">
        <v>65</v>
      </c>
      <c r="J7" s="6"/>
      <c r="K7" s="10"/>
    </row>
    <row r="8" spans="1:11" ht="25.5" customHeight="1">
      <c r="A8" s="4"/>
      <c r="B8" s="5"/>
      <c r="C8" s="6"/>
      <c r="D8" s="6"/>
      <c r="E8" s="7"/>
      <c r="F8" s="8">
        <f t="shared" si="0"/>
        <v>0</v>
      </c>
      <c r="G8" s="37">
        <v>2240</v>
      </c>
      <c r="H8" s="6">
        <v>2.77</v>
      </c>
      <c r="I8" s="9" t="s">
        <v>66</v>
      </c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37">
        <v>2240</v>
      </c>
      <c r="H9" s="38">
        <v>6</v>
      </c>
      <c r="I9" s="39" t="s">
        <v>67</v>
      </c>
      <c r="J9" s="6"/>
      <c r="K9" s="10"/>
    </row>
    <row r="10" spans="1:11" ht="15.75">
      <c r="A10" s="11"/>
      <c r="B10" s="5"/>
      <c r="C10" s="6"/>
      <c r="D10" s="6"/>
      <c r="E10" s="7"/>
      <c r="F10" s="8">
        <f t="shared" si="0"/>
        <v>0</v>
      </c>
      <c r="G10" s="11">
        <v>2240</v>
      </c>
      <c r="H10" s="38">
        <v>1.67</v>
      </c>
      <c r="I10" s="39" t="s">
        <v>68</v>
      </c>
      <c r="J10" s="6"/>
      <c r="K10" s="10"/>
    </row>
    <row r="11" spans="1:15" ht="15.75">
      <c r="A11" s="4"/>
      <c r="B11" s="5"/>
      <c r="C11" s="6"/>
      <c r="D11" s="6"/>
      <c r="E11" s="7"/>
      <c r="F11" s="8">
        <f t="shared" si="0"/>
        <v>0</v>
      </c>
      <c r="G11" s="37"/>
      <c r="H11" s="6"/>
      <c r="I11" s="39"/>
      <c r="J11" s="6"/>
      <c r="K11" s="10"/>
      <c r="O11" s="40"/>
    </row>
    <row r="12" spans="1:15" ht="15.75">
      <c r="A12" s="4"/>
      <c r="B12" s="5"/>
      <c r="C12" s="6"/>
      <c r="D12" s="6"/>
      <c r="E12" s="7"/>
      <c r="F12" s="8">
        <f t="shared" si="0"/>
        <v>0</v>
      </c>
      <c r="G12" s="37"/>
      <c r="H12" s="6"/>
      <c r="I12" s="7"/>
      <c r="J12" s="6"/>
      <c r="K12" s="10"/>
      <c r="O12" s="40"/>
    </row>
    <row r="13" spans="1:15" ht="15.75">
      <c r="A13" s="12"/>
      <c r="B13" s="13"/>
      <c r="C13" s="14"/>
      <c r="D13" s="14"/>
      <c r="E13" s="15"/>
      <c r="F13" s="8">
        <f t="shared" si="0"/>
        <v>0</v>
      </c>
      <c r="G13" s="41"/>
      <c r="H13" s="14"/>
      <c r="I13" s="15"/>
      <c r="J13" s="14"/>
      <c r="K13" s="10"/>
      <c r="O13" s="40"/>
    </row>
    <row r="14" spans="1:15" ht="15.75">
      <c r="A14" s="12"/>
      <c r="B14" s="13"/>
      <c r="C14" s="14"/>
      <c r="D14" s="14"/>
      <c r="E14" s="15"/>
      <c r="F14" s="8">
        <f t="shared" si="0"/>
        <v>0</v>
      </c>
      <c r="G14" s="13"/>
      <c r="H14" s="14"/>
      <c r="I14" s="15"/>
      <c r="J14" s="14"/>
      <c r="K14" s="10"/>
      <c r="O14" s="40"/>
    </row>
    <row r="15" spans="1:15" ht="15.75">
      <c r="A15" s="13"/>
      <c r="B15" s="16" t="s">
        <v>14</v>
      </c>
      <c r="C15" s="17">
        <f>SUM(C5:C14)</f>
        <v>15.84</v>
      </c>
      <c r="D15" s="17">
        <f>SUM(D5:D14)</f>
        <v>0</v>
      </c>
      <c r="E15" s="18"/>
      <c r="F15" s="19">
        <f t="shared" si="0"/>
        <v>15.84</v>
      </c>
      <c r="G15" s="20"/>
      <c r="H15" s="17">
        <f>SUM(H5:H14)</f>
        <v>20.740000000000002</v>
      </c>
      <c r="I15" s="18"/>
      <c r="J15" s="17">
        <f>SUM(J5:J14)</f>
        <v>0</v>
      </c>
      <c r="K15" s="21">
        <f>C15-H15</f>
        <v>-4.900000000000002</v>
      </c>
      <c r="O15" s="40"/>
    </row>
    <row r="16" ht="12.75">
      <c r="O16" s="40"/>
    </row>
    <row r="17" ht="12.75">
      <c r="O17" s="40"/>
    </row>
    <row r="18" spans="2:8" ht="15.75">
      <c r="B18" s="22" t="s">
        <v>31</v>
      </c>
      <c r="F18" s="23"/>
      <c r="G18" s="188" t="s">
        <v>69</v>
      </c>
      <c r="H18" s="188"/>
    </row>
    <row r="19" spans="2:8" ht="15">
      <c r="B19" s="22"/>
      <c r="F19" s="189" t="s">
        <v>17</v>
      </c>
      <c r="G19" s="189"/>
      <c r="H19" s="189"/>
    </row>
    <row r="20" spans="2:9" ht="15">
      <c r="B20" s="22"/>
      <c r="F20" s="42"/>
      <c r="G20" s="25"/>
      <c r="H20" s="25"/>
      <c r="I20" s="40"/>
    </row>
    <row r="21" spans="2:8" ht="15.75">
      <c r="B21" s="22" t="s">
        <v>70</v>
      </c>
      <c r="F21" s="23"/>
      <c r="G21" s="188" t="s">
        <v>71</v>
      </c>
      <c r="H21" s="188"/>
    </row>
    <row r="22" spans="6:9" ht="12.75">
      <c r="F22" s="189" t="s">
        <v>17</v>
      </c>
      <c r="G22" s="189"/>
      <c r="H22" s="189"/>
      <c r="I22" s="40"/>
    </row>
  </sheetData>
  <sheetProtection selectLockedCells="1" selectUnlockedCells="1"/>
  <mergeCells count="12">
    <mergeCell ref="G18:H18"/>
    <mergeCell ref="F19:H19"/>
    <mergeCell ref="G21:H21"/>
    <mergeCell ref="F22:H22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selection activeCell="A1" sqref="A1:IV2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94" t="s">
        <v>72</v>
      </c>
      <c r="C1" s="194"/>
      <c r="D1" s="194"/>
      <c r="E1" s="194"/>
      <c r="F1" s="194"/>
      <c r="G1" s="194"/>
      <c r="H1" s="194"/>
      <c r="I1" s="194"/>
      <c r="J1" s="194"/>
      <c r="K1" s="1"/>
    </row>
    <row r="2" spans="1:11" ht="31.5" customHeight="1">
      <c r="A2" s="190" t="s">
        <v>40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43" t="s">
        <v>9</v>
      </c>
      <c r="E4" s="2" t="s">
        <v>10</v>
      </c>
      <c r="F4" s="186"/>
      <c r="G4" s="3" t="s">
        <v>11</v>
      </c>
      <c r="H4" s="43" t="s">
        <v>12</v>
      </c>
      <c r="I4" s="2" t="s">
        <v>13</v>
      </c>
      <c r="J4" s="43" t="s">
        <v>12</v>
      </c>
      <c r="K4" s="187"/>
    </row>
    <row r="5" spans="1:11" ht="15.75">
      <c r="A5" s="4">
        <v>1</v>
      </c>
      <c r="B5" s="7" t="s">
        <v>73</v>
      </c>
      <c r="C5" s="38">
        <v>10.23</v>
      </c>
      <c r="D5" s="44"/>
      <c r="E5" s="45"/>
      <c r="F5" s="46"/>
      <c r="G5" s="11">
        <v>2220</v>
      </c>
      <c r="H5" s="47">
        <v>10.23</v>
      </c>
      <c r="I5" s="45"/>
      <c r="J5" s="47"/>
      <c r="K5" s="47">
        <v>0</v>
      </c>
    </row>
    <row r="6" spans="1:11" ht="21" customHeight="1">
      <c r="A6" s="13" t="s">
        <v>74</v>
      </c>
      <c r="B6" s="16" t="s">
        <v>14</v>
      </c>
      <c r="C6" s="17">
        <v>10.23</v>
      </c>
      <c r="D6" s="17"/>
      <c r="E6" s="18"/>
      <c r="F6" s="19"/>
      <c r="G6" s="20"/>
      <c r="H6" s="17">
        <v>10.23</v>
      </c>
      <c r="I6" s="18"/>
      <c r="J6" s="17"/>
      <c r="K6" s="21">
        <v>0</v>
      </c>
    </row>
    <row r="7" spans="1:11" ht="15.75">
      <c r="A7" s="48"/>
      <c r="B7" s="49"/>
      <c r="C7" s="50"/>
      <c r="D7" s="50"/>
      <c r="E7" s="51"/>
      <c r="F7" s="52"/>
      <c r="G7" s="53"/>
      <c r="H7" s="50"/>
      <c r="I7" s="51"/>
      <c r="J7" s="50"/>
      <c r="K7" s="54"/>
    </row>
    <row r="8" spans="1:11" ht="15.75">
      <c r="A8" s="48"/>
      <c r="B8" s="49"/>
      <c r="C8" s="50"/>
      <c r="D8" s="50"/>
      <c r="E8" s="51"/>
      <c r="F8" s="52"/>
      <c r="G8" s="49"/>
      <c r="H8" s="50"/>
      <c r="I8" s="51"/>
      <c r="J8" s="50"/>
      <c r="K8" s="54"/>
    </row>
    <row r="9" spans="1:10" ht="15.75">
      <c r="A9" s="35"/>
      <c r="B9" s="22" t="s">
        <v>31</v>
      </c>
      <c r="E9" s="23"/>
      <c r="G9" s="188" t="s">
        <v>75</v>
      </c>
      <c r="H9" s="188"/>
      <c r="J9" s="34"/>
    </row>
    <row r="10" spans="1:11" ht="15" customHeight="1">
      <c r="A10" s="35"/>
      <c r="B10" s="22"/>
      <c r="E10" s="55" t="s">
        <v>76</v>
      </c>
      <c r="G10" s="195" t="s">
        <v>77</v>
      </c>
      <c r="H10" s="195"/>
      <c r="I10" s="35"/>
      <c r="J10" s="35"/>
      <c r="K10" s="35"/>
    </row>
    <row r="11" spans="1:11" ht="29.25" customHeight="1">
      <c r="A11" s="48"/>
      <c r="B11" s="22" t="s">
        <v>18</v>
      </c>
      <c r="E11" s="23"/>
      <c r="G11" s="188" t="s">
        <v>78</v>
      </c>
      <c r="H11" s="188"/>
      <c r="I11" s="51" t="s">
        <v>74</v>
      </c>
      <c r="J11" s="50"/>
      <c r="K11" s="54"/>
    </row>
    <row r="12" spans="1:11" ht="12.75">
      <c r="A12" s="35"/>
      <c r="E12" s="55" t="s">
        <v>76</v>
      </c>
      <c r="G12" s="195" t="s">
        <v>77</v>
      </c>
      <c r="H12" s="195"/>
      <c r="I12" s="35"/>
      <c r="J12" s="35"/>
      <c r="K12" s="35"/>
    </row>
    <row r="13" spans="9:11" ht="12.75">
      <c r="I13" s="35"/>
      <c r="J13" s="35"/>
      <c r="K13" s="35"/>
    </row>
  </sheetData>
  <sheetProtection selectLockedCells="1" selectUnlockedCells="1"/>
  <mergeCells count="12">
    <mergeCell ref="G9:H9"/>
    <mergeCell ref="G10:H10"/>
    <mergeCell ref="G11:H11"/>
    <mergeCell ref="G12:H12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zoomScalePageLayoutView="0" workbookViewId="0" topLeftCell="A1">
      <selection activeCell="G9" sqref="G9"/>
    </sheetView>
  </sheetViews>
  <sheetFormatPr defaultColWidth="11.57421875" defaultRowHeight="12.75"/>
  <cols>
    <col min="1" max="1" width="8.7109375" style="0" customWidth="1"/>
    <col min="2" max="2" width="32.421875" style="0" customWidth="1"/>
    <col min="3" max="3" width="26.28125" style="0" customWidth="1"/>
    <col min="4" max="4" width="21.7109375" style="0" customWidth="1"/>
    <col min="5" max="5" width="21.57421875" style="0" customWidth="1"/>
    <col min="6" max="6" width="19.57421875" style="0" customWidth="1"/>
    <col min="7" max="7" width="16.57421875" style="0" customWidth="1"/>
    <col min="8" max="8" width="20.8515625" style="0" customWidth="1"/>
    <col min="9" max="9" width="18.140625" style="0" customWidth="1"/>
    <col min="10" max="10" width="19.421875" style="0" customWidth="1"/>
    <col min="11" max="11" width="20.7109375" style="0" customWidth="1"/>
    <col min="12" max="13" width="8.7109375" style="0" customWidth="1"/>
    <col min="14" max="14" width="9.57421875" style="0" customWidth="1"/>
  </cols>
  <sheetData>
    <row r="1" spans="2:11" ht="12.75">
      <c r="B1" s="182" t="s">
        <v>79</v>
      </c>
      <c r="C1" s="182"/>
      <c r="D1" s="182"/>
      <c r="E1" s="182"/>
      <c r="F1" s="182"/>
      <c r="G1" s="182"/>
      <c r="H1" s="182"/>
      <c r="I1" s="182"/>
      <c r="J1" s="182"/>
      <c r="K1" s="182"/>
    </row>
    <row r="2" spans="2:11" ht="12.75">
      <c r="B2" s="182" t="s">
        <v>80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2:11" ht="34.5" customHeight="1">
      <c r="B3" s="196" t="s">
        <v>81</v>
      </c>
      <c r="C3" s="196"/>
      <c r="D3" s="196"/>
      <c r="E3" s="196"/>
      <c r="F3" s="196"/>
      <c r="G3" s="196"/>
      <c r="H3" s="196"/>
      <c r="I3" s="196"/>
      <c r="J3" s="196"/>
      <c r="K3" s="196"/>
    </row>
    <row r="4" spans="1:11" ht="54.75" customHeight="1">
      <c r="A4" s="197" t="s">
        <v>82</v>
      </c>
      <c r="B4" s="198" t="s">
        <v>3</v>
      </c>
      <c r="C4" s="199" t="s">
        <v>4</v>
      </c>
      <c r="D4" s="199"/>
      <c r="E4" s="199"/>
      <c r="F4" s="200" t="s">
        <v>5</v>
      </c>
      <c r="G4" s="199" t="s">
        <v>6</v>
      </c>
      <c r="H4" s="199"/>
      <c r="I4" s="199"/>
      <c r="J4" s="199"/>
      <c r="K4" s="201" t="s">
        <v>83</v>
      </c>
    </row>
    <row r="5" spans="1:14" ht="105" customHeight="1">
      <c r="A5" s="197"/>
      <c r="B5" s="198"/>
      <c r="C5" s="201" t="s">
        <v>84</v>
      </c>
      <c r="D5" s="201" t="s">
        <v>85</v>
      </c>
      <c r="E5" s="201" t="s">
        <v>86</v>
      </c>
      <c r="F5" s="200"/>
      <c r="G5" s="201" t="s">
        <v>11</v>
      </c>
      <c r="H5" s="201" t="s">
        <v>87</v>
      </c>
      <c r="I5" s="202" t="s">
        <v>88</v>
      </c>
      <c r="J5" s="201" t="s">
        <v>87</v>
      </c>
      <c r="K5" s="201"/>
      <c r="N5" s="56">
        <f>173722/1000</f>
        <v>173.722</v>
      </c>
    </row>
    <row r="6" spans="1:14" ht="12.75" customHeight="1">
      <c r="A6" s="197"/>
      <c r="B6" s="198"/>
      <c r="C6" s="201"/>
      <c r="D6" s="201"/>
      <c r="E6" s="201"/>
      <c r="F6" s="200"/>
      <c r="G6" s="201"/>
      <c r="H6" s="201"/>
      <c r="I6" s="202"/>
      <c r="J6" s="201"/>
      <c r="K6" s="201"/>
      <c r="N6" s="56">
        <f>105834.8/1000</f>
        <v>105.8348</v>
      </c>
    </row>
    <row r="7" spans="1:14" ht="27.75" customHeight="1">
      <c r="A7" s="197"/>
      <c r="B7" s="198"/>
      <c r="C7" s="201"/>
      <c r="D7" s="201"/>
      <c r="E7" s="201"/>
      <c r="F7" s="200"/>
      <c r="G7" s="201"/>
      <c r="H7" s="201"/>
      <c r="I7" s="202"/>
      <c r="J7" s="201"/>
      <c r="K7" s="201"/>
      <c r="N7" s="56">
        <f>N5-N6</f>
        <v>67.8872</v>
      </c>
    </row>
    <row r="8" spans="1:11" ht="15">
      <c r="A8" s="57">
        <v>1</v>
      </c>
      <c r="B8" s="57" t="s">
        <v>89</v>
      </c>
      <c r="C8" s="58"/>
      <c r="D8" s="59">
        <v>173.722</v>
      </c>
      <c r="E8" s="59" t="s">
        <v>37</v>
      </c>
      <c r="F8" s="60">
        <f>C8+D8</f>
        <v>173.722</v>
      </c>
      <c r="G8" s="59" t="s">
        <v>90</v>
      </c>
      <c r="H8" s="58"/>
      <c r="I8" s="59" t="s">
        <v>37</v>
      </c>
      <c r="J8" s="61">
        <f>67887.2/1000</f>
        <v>67.88719999999999</v>
      </c>
      <c r="K8" s="61">
        <f>F8-J8</f>
        <v>105.83480000000002</v>
      </c>
    </row>
    <row r="9" spans="1:12" ht="30">
      <c r="A9" s="57">
        <v>2</v>
      </c>
      <c r="B9" s="62" t="s">
        <v>91</v>
      </c>
      <c r="C9" s="62"/>
      <c r="D9" s="63">
        <v>0</v>
      </c>
      <c r="E9" s="59" t="s">
        <v>37</v>
      </c>
      <c r="F9" s="64">
        <f>C9+D9</f>
        <v>0</v>
      </c>
      <c r="G9" s="59" t="s">
        <v>90</v>
      </c>
      <c r="H9" s="62"/>
      <c r="I9" s="59" t="s">
        <v>37</v>
      </c>
      <c r="J9" s="63">
        <v>0</v>
      </c>
      <c r="K9" s="63">
        <f>F9-J9</f>
        <v>0</v>
      </c>
      <c r="L9" s="65" t="s">
        <v>92</v>
      </c>
    </row>
    <row r="10" spans="1:12" ht="30">
      <c r="A10" s="57">
        <v>3</v>
      </c>
      <c r="B10" s="62" t="s">
        <v>93</v>
      </c>
      <c r="C10" s="62"/>
      <c r="D10" s="63">
        <v>0</v>
      </c>
      <c r="E10" s="59" t="s">
        <v>37</v>
      </c>
      <c r="F10" s="64">
        <f>C10+D10</f>
        <v>0</v>
      </c>
      <c r="G10" s="59" t="s">
        <v>90</v>
      </c>
      <c r="H10" s="62"/>
      <c r="I10" s="59" t="s">
        <v>37</v>
      </c>
      <c r="J10" s="63">
        <v>0</v>
      </c>
      <c r="K10" s="61">
        <f>F10-J10</f>
        <v>0</v>
      </c>
      <c r="L10" s="65" t="s">
        <v>92</v>
      </c>
    </row>
    <row r="11" spans="1:11" ht="30">
      <c r="A11" s="57">
        <v>4</v>
      </c>
      <c r="B11" s="62" t="s">
        <v>94</v>
      </c>
      <c r="C11" s="62"/>
      <c r="D11" s="63">
        <f>90/1000</f>
        <v>0.09</v>
      </c>
      <c r="E11" s="59" t="s">
        <v>37</v>
      </c>
      <c r="F11" s="64">
        <f>C11+D11</f>
        <v>0.09</v>
      </c>
      <c r="G11" s="62"/>
      <c r="H11" s="62"/>
      <c r="I11" s="59" t="s">
        <v>37</v>
      </c>
      <c r="J11" s="63">
        <v>0.07</v>
      </c>
      <c r="K11" s="61">
        <f>F11-J11</f>
        <v>0.01999999999999999</v>
      </c>
    </row>
    <row r="12" spans="1:11" ht="15">
      <c r="A12" s="57"/>
      <c r="B12" s="66" t="s">
        <v>14</v>
      </c>
      <c r="C12" s="67">
        <v>0</v>
      </c>
      <c r="D12" s="67">
        <f>SUM(D8:D11)</f>
        <v>173.812</v>
      </c>
      <c r="E12" s="68"/>
      <c r="F12" s="69">
        <f>SUM(F8:F11)</f>
        <v>173.812</v>
      </c>
      <c r="G12" s="69"/>
      <c r="H12" s="69">
        <f>SUM(H8:H11)</f>
        <v>0</v>
      </c>
      <c r="I12" s="69"/>
      <c r="J12" s="70">
        <f>SUM(J8:J11)</f>
        <v>67.95719999999999</v>
      </c>
      <c r="K12" s="70">
        <f>SUM(K8:K11)</f>
        <v>105.85480000000001</v>
      </c>
    </row>
    <row r="14" spans="2:8" ht="12.75">
      <c r="B14" s="182" t="s">
        <v>15</v>
      </c>
      <c r="C14" s="182"/>
      <c r="D14" s="182"/>
      <c r="F14" s="71"/>
      <c r="H14" t="s">
        <v>95</v>
      </c>
    </row>
    <row r="16" spans="2:8" ht="12.75">
      <c r="B16" s="182" t="s">
        <v>18</v>
      </c>
      <c r="C16" s="182"/>
      <c r="D16" s="182"/>
      <c r="F16" s="71"/>
      <c r="H16" t="s">
        <v>96</v>
      </c>
    </row>
  </sheetData>
  <sheetProtection selectLockedCells="1" selectUnlockedCells="1"/>
  <mergeCells count="18">
    <mergeCell ref="B14:D14"/>
    <mergeCell ref="B16:D16"/>
    <mergeCell ref="D5:D7"/>
    <mergeCell ref="E5:E7"/>
    <mergeCell ref="G5:G7"/>
    <mergeCell ref="H5:H7"/>
    <mergeCell ref="I5:I7"/>
    <mergeCell ref="J5:J7"/>
    <mergeCell ref="B1:K1"/>
    <mergeCell ref="B2:K2"/>
    <mergeCell ref="B3:K3"/>
    <mergeCell ref="A4:A7"/>
    <mergeCell ref="B4:B7"/>
    <mergeCell ref="C4:E4"/>
    <mergeCell ref="F4:F7"/>
    <mergeCell ref="G4:J4"/>
    <mergeCell ref="K4:K7"/>
    <mergeCell ref="C5:C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selection activeCell="H4" sqref="H4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183" t="s">
        <v>97</v>
      </c>
      <c r="C1" s="183"/>
      <c r="D1" s="183"/>
      <c r="E1" s="183"/>
      <c r="F1" s="183"/>
      <c r="G1" s="183"/>
      <c r="H1" s="183"/>
      <c r="I1" s="183"/>
      <c r="J1" s="183"/>
      <c r="K1" s="1"/>
    </row>
    <row r="2" spans="1:11" ht="31.5" customHeight="1">
      <c r="A2" s="184" t="s">
        <v>299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33" customHeight="1">
      <c r="A3" s="185" t="s">
        <v>2</v>
      </c>
      <c r="B3" s="185" t="s">
        <v>3</v>
      </c>
      <c r="C3" s="186" t="s">
        <v>4</v>
      </c>
      <c r="D3" s="186"/>
      <c r="E3" s="186"/>
      <c r="F3" s="186" t="s">
        <v>5</v>
      </c>
      <c r="G3" s="186" t="s">
        <v>6</v>
      </c>
      <c r="H3" s="186"/>
      <c r="I3" s="186"/>
      <c r="J3" s="186"/>
      <c r="K3" s="187" t="s">
        <v>7</v>
      </c>
    </row>
    <row r="4" spans="1:11" ht="158.25" customHeight="1">
      <c r="A4" s="185"/>
      <c r="B4" s="185"/>
      <c r="C4" s="2" t="s">
        <v>8</v>
      </c>
      <c r="D4" s="2" t="s">
        <v>9</v>
      </c>
      <c r="E4" s="2" t="s">
        <v>10</v>
      </c>
      <c r="F4" s="186"/>
      <c r="G4" s="3" t="s">
        <v>11</v>
      </c>
      <c r="H4" s="2" t="s">
        <v>12</v>
      </c>
      <c r="I4" s="2" t="s">
        <v>13</v>
      </c>
      <c r="J4" s="2" t="s">
        <v>12</v>
      </c>
      <c r="K4" s="187"/>
    </row>
    <row r="5" spans="1:11" ht="15.75">
      <c r="A5" s="4"/>
      <c r="B5" s="5"/>
      <c r="C5" s="6"/>
      <c r="D5" s="6"/>
      <c r="E5" s="7"/>
      <c r="F5" s="8">
        <f aca="true" t="shared" si="0" ref="F5:F11">SUM(C5,D5)</f>
        <v>0</v>
      </c>
      <c r="G5" s="5"/>
      <c r="H5" s="6"/>
      <c r="I5" s="9"/>
      <c r="J5" s="6"/>
      <c r="K5" s="10"/>
    </row>
    <row r="6" spans="1:11" ht="15.75">
      <c r="A6" s="4"/>
      <c r="B6" s="5"/>
      <c r="C6" s="6"/>
      <c r="D6" s="6"/>
      <c r="E6" s="7"/>
      <c r="F6" s="8">
        <f t="shared" si="0"/>
        <v>0</v>
      </c>
      <c r="G6" s="5"/>
      <c r="H6" s="6"/>
      <c r="I6" s="9"/>
      <c r="J6" s="6"/>
      <c r="K6" s="10"/>
    </row>
    <row r="7" spans="1:11" ht="15.75">
      <c r="A7" s="4"/>
      <c r="B7" s="5"/>
      <c r="C7" s="6"/>
      <c r="D7" s="6"/>
      <c r="E7" s="7"/>
      <c r="F7" s="8">
        <f t="shared" si="0"/>
        <v>0</v>
      </c>
      <c r="G7" s="5"/>
      <c r="H7" s="6"/>
      <c r="I7" s="9"/>
      <c r="J7" s="6"/>
      <c r="K7" s="10"/>
    </row>
    <row r="8" spans="1:11" ht="15.75">
      <c r="A8" s="4"/>
      <c r="B8" s="5"/>
      <c r="C8" s="6"/>
      <c r="D8" s="6"/>
      <c r="E8" s="7"/>
      <c r="F8" s="8">
        <f t="shared" si="0"/>
        <v>0</v>
      </c>
      <c r="G8" s="5"/>
      <c r="H8" s="6"/>
      <c r="I8" s="9"/>
      <c r="J8" s="6"/>
      <c r="K8" s="10"/>
    </row>
    <row r="9" spans="1:11" ht="15.75">
      <c r="A9" s="4"/>
      <c r="B9" s="5"/>
      <c r="C9" s="6"/>
      <c r="D9" s="6"/>
      <c r="E9" s="7"/>
      <c r="F9" s="8">
        <f t="shared" si="0"/>
        <v>0</v>
      </c>
      <c r="G9" s="5"/>
      <c r="H9" s="6"/>
      <c r="I9" s="9"/>
      <c r="J9" s="6"/>
      <c r="K9" s="10"/>
    </row>
    <row r="10" spans="1:11" ht="15.75">
      <c r="A10" s="12"/>
      <c r="B10" s="13"/>
      <c r="C10" s="14"/>
      <c r="D10" s="14"/>
      <c r="E10" s="15"/>
      <c r="F10" s="8">
        <f t="shared" si="0"/>
        <v>0</v>
      </c>
      <c r="G10" s="13"/>
      <c r="H10" s="14"/>
      <c r="I10" s="15"/>
      <c r="J10" s="14"/>
      <c r="K10" s="10"/>
    </row>
    <row r="11" spans="1:11" ht="15.75">
      <c r="A11" s="13"/>
      <c r="B11" s="16" t="s">
        <v>14</v>
      </c>
      <c r="C11" s="17">
        <f>SUM(C5:C10)</f>
        <v>0</v>
      </c>
      <c r="D11" s="17">
        <f>SUM(D5:D10)</f>
        <v>0</v>
      </c>
      <c r="E11" s="18"/>
      <c r="F11" s="19">
        <f t="shared" si="0"/>
        <v>0</v>
      </c>
      <c r="G11" s="20"/>
      <c r="H11" s="17">
        <f>SUM(H5:H10)</f>
        <v>0</v>
      </c>
      <c r="I11" s="18"/>
      <c r="J11" s="17">
        <f>SUM(J5:J10)</f>
        <v>0</v>
      </c>
      <c r="K11" s="21">
        <f>C11-H11</f>
        <v>0</v>
      </c>
    </row>
    <row r="14" spans="2:8" ht="15.75">
      <c r="B14" s="22" t="s">
        <v>15</v>
      </c>
      <c r="F14" s="23"/>
      <c r="G14" s="188" t="s">
        <v>98</v>
      </c>
      <c r="H14" s="188"/>
    </row>
    <row r="15" spans="2:8" ht="15">
      <c r="B15" s="22"/>
      <c r="F15" s="189" t="s">
        <v>17</v>
      </c>
      <c r="G15" s="189"/>
      <c r="H15" s="189"/>
    </row>
    <row r="16" spans="2:8" ht="15.75">
      <c r="B16" s="22" t="s">
        <v>18</v>
      </c>
      <c r="F16" s="23"/>
      <c r="G16" s="188" t="s">
        <v>99</v>
      </c>
      <c r="H16" s="188"/>
    </row>
    <row r="17" spans="6:8" ht="12.75">
      <c r="F17" s="189" t="s">
        <v>17</v>
      </c>
      <c r="G17" s="189"/>
      <c r="H17" s="189"/>
    </row>
  </sheetData>
  <sheetProtection selectLockedCells="1" selectUnlockedCells="1"/>
  <mergeCells count="12">
    <mergeCell ref="G14:H14"/>
    <mergeCell ref="F15:H15"/>
    <mergeCell ref="G16:H16"/>
    <mergeCell ref="F17:H17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Степанюк Віталій</cp:lastModifiedBy>
  <dcterms:modified xsi:type="dcterms:W3CDTF">2023-10-24T12:04:43Z</dcterms:modified>
  <cp:category/>
  <cp:version/>
  <cp:contentType/>
  <cp:contentStatus/>
</cp:coreProperties>
</file>