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32_бланк" sheetId="1" r:id="rId1"/>
    <sheet name="33_бланк" sheetId="2" r:id="rId2"/>
    <sheet name="34_бланк" sheetId="3" r:id="rId3"/>
    <sheet name="35_бланк" sheetId="4" r:id="rId4"/>
    <sheet name="35_5_КМДКТЛ" sheetId="5" r:id="rId5"/>
    <sheet name="37_бланк" sheetId="6" r:id="rId6"/>
    <sheet name="38_бланк" sheetId="7" r:id="rId7"/>
    <sheet name="39_3 квартал 2023" sheetId="8" r:id="rId8"/>
    <sheet name="40_бланк" sheetId="9" r:id="rId9"/>
    <sheet name="41_бланк" sheetId="10" r:id="rId10"/>
    <sheet name="42_Лист1" sheetId="11" r:id="rId11"/>
    <sheet name="43_бланк" sheetId="12" r:id="rId12"/>
    <sheet name="44_бланк" sheetId="13" r:id="rId13"/>
    <sheet name="47_бланк" sheetId="14" r:id="rId14"/>
    <sheet name="48_бланк" sheetId="15" r:id="rId15"/>
    <sheet name="49_бланк" sheetId="16" r:id="rId16"/>
    <sheet name="50_бланк" sheetId="17" r:id="rId17"/>
  </sheets>
  <definedNames/>
  <calcPr fullCalcOnLoad="1"/>
</workbook>
</file>

<file path=xl/sharedStrings.xml><?xml version="1.0" encoding="utf-8"?>
<sst xmlns="http://schemas.openxmlformats.org/spreadsheetml/2006/main" count="835" uniqueCount="371">
  <si>
    <t>Додаток до листа</t>
  </si>
  <si>
    <t>від __________ 2023 № _____</t>
  </si>
  <si>
    <t xml:space="preserve">ІНФОРМАЦІЯ                                                                                                                                                                                                                                                                                                                                                                                                                    про надходження і використання благодійних пожертв від фізичних та юридичних осіб                                                                                                                                                     по КНП "КМЦ нефрології та діалізу" за ІІІ квартал 2023 року </t>
  </si>
  <si>
    <r>
      <rPr>
        <sz val="8"/>
        <color indexed="8"/>
        <rFont val="Times New Roman"/>
        <family val="1"/>
      </rPr>
      <t xml:space="preserve">                                                                                                                                                                                                      найменування закладу охорони здоров</t>
    </r>
    <r>
      <rPr>
        <sz val="8"/>
        <color indexed="8"/>
        <rFont val="Calibri"/>
        <family val="2"/>
      </rPr>
      <t>′</t>
    </r>
    <r>
      <rPr>
        <sz val="8"/>
        <color indexed="8"/>
        <rFont val="Times New Roman"/>
        <family val="1"/>
      </rPr>
      <t>я</t>
    </r>
  </si>
  <si>
    <t>№ пп</t>
  </si>
  <si>
    <t>Найменування юридичної особи (або позначення фізичної особи)</t>
  </si>
  <si>
    <t>Благодійні пожертви, що були отримані закладом охорони здоров'я від фізичних та юридичних осіб</t>
  </si>
  <si>
    <t>Всього отримано благодійних пожертв, тис. грн</t>
  </si>
  <si>
    <t>Використання закладом охорони здоров'я благодійних пожертв, отриманих у грошовій (товари і послуг) формі</t>
  </si>
  <si>
    <r>
      <rPr>
        <sz val="10"/>
        <color indexed="8"/>
        <rFont val="Times New Roman"/>
        <family val="1"/>
      </rPr>
      <t xml:space="preserve">Залишок невикористаних грошових коштів, товарів та послуг на кінець звітного періоду,            </t>
    </r>
    <r>
      <rPr>
        <b/>
        <sz val="10"/>
        <color indexed="8"/>
        <rFont val="Times New Roman"/>
        <family val="1"/>
      </rPr>
      <t>тис. грн</t>
    </r>
  </si>
  <si>
    <r>
      <rPr>
        <sz val="10"/>
        <color indexed="8"/>
        <rFont val="Times New Roman"/>
        <family val="1"/>
      </rPr>
      <t>В грошовій форм,</t>
    </r>
    <r>
      <rPr>
        <b/>
        <sz val="10"/>
        <color indexed="8"/>
        <rFont val="Times New Roman"/>
        <family val="1"/>
      </rPr>
      <t xml:space="preserve"> тис. грн</t>
    </r>
  </si>
  <si>
    <r>
      <rPr>
        <sz val="10"/>
        <color indexed="8"/>
        <rFont val="Times New Roman"/>
        <family val="1"/>
      </rPr>
      <t xml:space="preserve">В  натуральній формі (товари і послуги),   </t>
    </r>
    <r>
      <rPr>
        <b/>
        <sz val="10"/>
        <color indexed="8"/>
        <rFont val="Times New Roman"/>
        <family val="1"/>
      </rPr>
      <t xml:space="preserve"> тис. грн</t>
    </r>
  </si>
  <si>
    <t>Перелік товарів і послуг в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</si>
  <si>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Напрямки використання у грошовій формі (стаття витрат)</t>
  </si>
  <si>
    <r>
      <rPr>
        <sz val="10"/>
        <color indexed="8"/>
        <rFont val="Times New Roman"/>
        <family val="1"/>
      </rPr>
      <t xml:space="preserve">Сума,        </t>
    </r>
    <r>
      <rPr>
        <b/>
        <sz val="10"/>
        <color indexed="8"/>
        <rFont val="Times New Roman"/>
        <family val="1"/>
      </rPr>
      <t xml:space="preserve">  тис. грн</t>
    </r>
  </si>
  <si>
    <t>Перелік використаних товарів та послуг у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</si>
  <si>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БО "Благодійний фонд "Фармація"</t>
  </si>
  <si>
    <t>медикаменти</t>
  </si>
  <si>
    <t>БО "Благодійний фонд "Трайдент Трайбз"</t>
  </si>
  <si>
    <t>ТОВ "АТ-ФАРМА"</t>
  </si>
  <si>
    <t>АТ КБ "ПриватБанк"</t>
  </si>
  <si>
    <t>БО "Благодійний Фонд "Серце до серця"</t>
  </si>
  <si>
    <t>медичні матеріали</t>
  </si>
  <si>
    <t>ВСЬОГО по закладу</t>
  </si>
  <si>
    <t>Керівник установи</t>
  </si>
  <si>
    <t>Е.К. Красюк</t>
  </si>
  <si>
    <t>(підпис)           (ініціали і прізвище) </t>
  </si>
  <si>
    <t>Головний бухгалтер</t>
  </si>
  <si>
    <t>Ю.І. Рура</t>
  </si>
  <si>
    <r>
      <rPr>
        <sz val="8"/>
        <color indexed="8"/>
        <rFont val="Times New Roman"/>
        <family val="1"/>
      </rPr>
      <t xml:space="preserve">                                                                                                                                            найменування закладу охорони здоров</t>
    </r>
    <r>
      <rPr>
        <sz val="8"/>
        <color indexed="8"/>
        <rFont val="Calibri"/>
        <family val="2"/>
      </rPr>
      <t>′</t>
    </r>
    <r>
      <rPr>
        <sz val="8"/>
        <color indexed="8"/>
        <rFont val="Times New Roman"/>
        <family val="1"/>
      </rPr>
      <t>я</t>
    </r>
  </si>
  <si>
    <t>м"який інвентар</t>
  </si>
  <si>
    <t>продукти харчування</t>
  </si>
  <si>
    <t>Фізична особа</t>
  </si>
  <si>
    <r>
      <rPr>
        <b/>
        <sz val="14"/>
        <color indexed="8"/>
        <rFont val="Times New Roman"/>
        <family val="1"/>
      </rPr>
      <t xml:space="preserve">ІНФОРМАЦІЯ                                                                                                                                                                                                                                                                                                                                                                                                                    про надходження і використання благодійних пожертв від фізичних та юридичних осіб                                                                                                                                                   </t>
    </r>
    <r>
      <rPr>
        <b/>
        <u val="single"/>
        <sz val="14"/>
        <color indexed="8"/>
        <rFont val="Times New Roman"/>
        <family val="1"/>
      </rPr>
      <t xml:space="preserve"> КНП " Міський заклад з надання психіатричної допомоги" </t>
    </r>
    <r>
      <rPr>
        <b/>
        <sz val="14"/>
        <color indexed="8"/>
        <rFont val="Times New Roman"/>
        <family val="1"/>
      </rPr>
      <t>за III</t>
    </r>
    <r>
      <rPr>
        <b/>
        <u val="single"/>
        <sz val="14"/>
        <color indexed="8"/>
        <rFont val="Times New Roman"/>
        <family val="1"/>
      </rPr>
      <t xml:space="preserve"> квартал 2023 року</t>
    </r>
    <r>
      <rPr>
        <b/>
        <sz val="14"/>
        <color indexed="8"/>
        <rFont val="Times New Roman"/>
        <family val="1"/>
      </rPr>
      <t xml:space="preserve"> </t>
    </r>
  </si>
  <si>
    <t>ДУ  "ІС МОЗ  України"</t>
  </si>
  <si>
    <t>медичні препарати</t>
  </si>
  <si>
    <t xml:space="preserve">Фізична особа </t>
  </si>
  <si>
    <t>основні засіби</t>
  </si>
  <si>
    <t>БО "Благодійний фонд  "Україна-монпельє""</t>
  </si>
  <si>
    <t>ТОВ "ГЛЕНДФАРМ ЛТД"</t>
  </si>
  <si>
    <t>метеріали</t>
  </si>
  <si>
    <t>послуги на утелізацію відходів</t>
  </si>
  <si>
    <t>Виконавець : Ірина КОСТЕНКО +380662865386</t>
  </si>
  <si>
    <r>
      <rPr>
        <sz val="10"/>
        <color indexed="8"/>
        <rFont val="Times New Roman"/>
        <family val="1"/>
      </rPr>
      <t>В грошовій формі,</t>
    </r>
    <r>
      <rPr>
        <b/>
        <sz val="10"/>
        <color indexed="8"/>
        <rFont val="Times New Roman"/>
        <family val="1"/>
      </rPr>
      <t xml:space="preserve"> тис. грн</t>
    </r>
  </si>
  <si>
    <t>Пахомов С.І.</t>
  </si>
  <si>
    <t>Послуги банку</t>
  </si>
  <si>
    <t>Небелиця А.І.</t>
  </si>
  <si>
    <t>Судовий збір</t>
  </si>
  <si>
    <t xml:space="preserve">Благодійні внески від фізичних осіб </t>
  </si>
  <si>
    <t>Ремонт друкув.пристроїв (сканера)</t>
  </si>
  <si>
    <t>Дорошенко Л.М.</t>
  </si>
  <si>
    <t>Медичне обладнання</t>
  </si>
  <si>
    <t>Представництво "Проджект хоуп-зе піпл-ту-піпл хелс фаундейшн,інк"</t>
  </si>
  <si>
    <t>Медикаменти</t>
  </si>
  <si>
    <t>Фещенко І.М.</t>
  </si>
  <si>
    <t>Побутові електротовари</t>
  </si>
  <si>
    <t xml:space="preserve">Павлюк Ю.Д. </t>
  </si>
  <si>
    <t>М'який інвентар</t>
  </si>
  <si>
    <t>Крапля Л.В.</t>
  </si>
  <si>
    <t>Лисенко С.В.</t>
  </si>
  <si>
    <t>Гавриленко О.А.</t>
  </si>
  <si>
    <t>Міщенко Ж.В.</t>
  </si>
  <si>
    <t>Василенко К.О.</t>
  </si>
  <si>
    <t>Директор КНП "Клінічна лікарня"ПСИХІАТРІЯ"</t>
  </si>
  <si>
    <t>Мішиєв В.Д.</t>
  </si>
  <si>
    <t>Трубецька Т.М.</t>
  </si>
  <si>
    <t>ІНФОРМАЦІЯ                                                                                                                                                                                                                                                                                                                                                                                                                    про надходження і використання благодійних пожертв від фізичних та юридичних осіб                                                                                                                                                     до КНП "КФПЦ" за ІІІ квартал 2023 року</t>
  </si>
  <si>
    <r>
      <rPr>
        <sz val="12"/>
        <color indexed="8"/>
        <rFont val="Times New Roman"/>
        <family val="1"/>
      </rPr>
      <t xml:space="preserve">Залишок невикористаних грошових коштів, товарів та послуг на кінець звітного періоду,            </t>
    </r>
    <r>
      <rPr>
        <b/>
        <sz val="12"/>
        <color indexed="8"/>
        <rFont val="Times New Roman"/>
        <family val="1"/>
      </rPr>
      <t>тис. грн</t>
    </r>
  </si>
  <si>
    <r>
      <rPr>
        <sz val="12"/>
        <color indexed="8"/>
        <rFont val="Times New Roman"/>
        <family val="1"/>
      </rPr>
      <t>В грошовій форм,</t>
    </r>
    <r>
      <rPr>
        <b/>
        <sz val="12"/>
        <color indexed="8"/>
        <rFont val="Times New Roman"/>
        <family val="1"/>
      </rPr>
      <t xml:space="preserve"> тис. грн</t>
    </r>
  </si>
  <si>
    <r>
      <rPr>
        <sz val="12"/>
        <color indexed="8"/>
        <rFont val="Times New Roman"/>
        <family val="1"/>
      </rPr>
      <t xml:space="preserve">В  натуральній формі (товари і послуги),   </t>
    </r>
    <r>
      <rPr>
        <b/>
        <sz val="12"/>
        <color indexed="8"/>
        <rFont val="Times New Roman"/>
        <family val="1"/>
      </rPr>
      <t xml:space="preserve"> тис. грн</t>
    </r>
  </si>
  <si>
    <r>
      <rPr>
        <sz val="12"/>
        <color indexed="8"/>
        <rFont val="Times New Roman"/>
        <family val="1"/>
      </rPr>
      <t xml:space="preserve">Сума,        </t>
    </r>
    <r>
      <rPr>
        <b/>
        <sz val="12"/>
        <color indexed="8"/>
        <rFont val="Times New Roman"/>
        <family val="1"/>
      </rPr>
      <t xml:space="preserve">  тис. грн</t>
    </r>
  </si>
  <si>
    <t>Міжнародний благодійний фонд "Альянс громадського здоров'я"</t>
  </si>
  <si>
    <t>витратні матеріали для лабораторії</t>
  </si>
  <si>
    <t>Комплект приладу testo 440 з зондом з обігріваємою струною</t>
  </si>
  <si>
    <t>Державна установа "Центр громадського здоров'я МОЗ України"</t>
  </si>
  <si>
    <t>протитуберкульозні препарати</t>
  </si>
  <si>
    <t>КНП Київська міська клінічна лікарня 10</t>
  </si>
  <si>
    <t>Благодійна організація "Всеукраїнська мережа людей, які живуть з ВІЛ/СНІД"</t>
  </si>
  <si>
    <t>База спеціального медичного призначення</t>
  </si>
  <si>
    <t>засоби індивідуального захисту</t>
  </si>
  <si>
    <t>БО "100 відсотків життя. Київський регіон"</t>
  </si>
  <si>
    <t>меблі</t>
  </si>
  <si>
    <t>контейнери для медичних відходів</t>
  </si>
  <si>
    <t>маршрутизатор</t>
  </si>
  <si>
    <t>холодильник та кондиціонер</t>
  </si>
  <si>
    <t>Благодійна організація "ТБ ЛЮДИ УКРАЇНИ"</t>
  </si>
  <si>
    <t>Вікторія ЄВУС</t>
  </si>
  <si>
    <t>Євгенія АРЕФ'ЄВА-ВИШНИК</t>
  </si>
  <si>
    <t xml:space="preserve">ІНФОРМАЦІЯ                                                                                                                                                                                                                                                                                                                                                                                                                    про надходження і використання благодійних пожертв від фізичних та юридичних осіб                                                                                                                                                     КНП «Київська міська дитяча клінічна туберкульозна лікарня» за ІІІ квартал 2023 року </t>
  </si>
  <si>
    <t>Всього отримано благодійних пожертв, 
тис. грн</t>
  </si>
  <si>
    <r>
      <rPr>
        <sz val="10"/>
        <color indexed="8"/>
        <rFont val="Times New Roman"/>
        <family val="1"/>
      </rPr>
      <t xml:space="preserve">Залишок невикористаних грошових коштів, товарів та послуг на кінець звітного періоду, 
</t>
    </r>
    <r>
      <rPr>
        <b/>
        <sz val="10"/>
        <color indexed="8"/>
        <rFont val="Times New Roman"/>
        <family val="1"/>
      </rPr>
      <t>тис. грн</t>
    </r>
  </si>
  <si>
    <r>
      <rPr>
        <sz val="10"/>
        <color indexed="8"/>
        <rFont val="Times New Roman"/>
        <family val="1"/>
      </rPr>
      <t>В грошовій форм,</t>
    </r>
    <r>
      <rPr>
        <b/>
        <sz val="10"/>
        <color indexed="8"/>
        <rFont val="Times New Roman"/>
        <family val="1"/>
      </rPr>
      <t xml:space="preserve"> 
тис. грн</t>
    </r>
  </si>
  <si>
    <r>
      <rPr>
        <sz val="10"/>
        <color indexed="8"/>
        <rFont val="Times New Roman"/>
        <family val="1"/>
      </rPr>
      <t xml:space="preserve">В  натуральній формі (товари і послуги),
</t>
    </r>
    <r>
      <rPr>
        <b/>
        <sz val="10"/>
        <color indexed="8"/>
        <rFont val="Times New Roman"/>
        <family val="1"/>
      </rPr>
      <t>тис. грн</t>
    </r>
  </si>
  <si>
    <r>
      <rPr>
        <sz val="10"/>
        <color indexed="8"/>
        <rFont val="Times New Roman"/>
        <family val="1"/>
      </rPr>
      <t xml:space="preserve">Сума,
</t>
    </r>
    <r>
      <rPr>
        <b/>
        <sz val="10"/>
        <color indexed="8"/>
        <rFont val="Times New Roman"/>
        <family val="1"/>
      </rPr>
      <t>тис. грн</t>
    </r>
  </si>
  <si>
    <t>ТОВ "Сільпо"</t>
  </si>
  <si>
    <t>БО Благодійного фонду "СВІТ ЖИТТЯ"</t>
  </si>
  <si>
    <t>Київський міський будинок дитини "Берізка"</t>
  </si>
  <si>
    <t>ТОВ "Метро Кеш енд Кері Україна""</t>
  </si>
  <si>
    <t>миючі засоби</t>
  </si>
  <si>
    <t>База спеціального медичного постачання м.Києва</t>
  </si>
  <si>
    <t>обслуговування рахунку щомісячно</t>
  </si>
  <si>
    <t>В.о.директора</t>
  </si>
  <si>
    <t>Вікторія КАМІНСЬКА</t>
  </si>
  <si>
    <t>В.о.головного бухгалтера</t>
  </si>
  <si>
    <t>Інна ЛІЩИШИНА</t>
  </si>
  <si>
    <t xml:space="preserve">ІНФОРМАЦІЯ                                                                                                                                                                                                                                                                                                                                                                                                                    про надходження і використання благодійних пожертв від фізичних та юридичних осіб                                                                                                                                                     КНП " Київський міський клінічний ендокринологічний центр"за ІІІ квартал 2023 року </t>
  </si>
  <si>
    <t>ТОВ "Діалог діагностик"</t>
  </si>
  <si>
    <t>послуга</t>
  </si>
  <si>
    <t>ФОП "Кудла</t>
  </si>
  <si>
    <t>ТОВ " Леруа Мерлен"</t>
  </si>
  <si>
    <t>хоз.товари</t>
  </si>
  <si>
    <t>ТОВ "Олмакс Систем"</t>
  </si>
  <si>
    <t>картридж</t>
  </si>
  <si>
    <t>ТОВ " Папірус"</t>
  </si>
  <si>
    <t>файли</t>
  </si>
  <si>
    <t>ТОВ " Епіцентр-К"</t>
  </si>
  <si>
    <t>хоз. товари</t>
  </si>
  <si>
    <t>ТОВ " Роллотекс"</t>
  </si>
  <si>
    <t>жалюзі</t>
  </si>
  <si>
    <t>ТОВ " Кікер"</t>
  </si>
  <si>
    <t>стілець</t>
  </si>
  <si>
    <t>КП " Фармація"</t>
  </si>
  <si>
    <t>ФОП Деменков</t>
  </si>
  <si>
    <t>біполярний кабель</t>
  </si>
  <si>
    <t>В.О.керівника</t>
  </si>
  <si>
    <t>О.Демидюк</t>
  </si>
  <si>
    <t>А.Сімонова</t>
  </si>
  <si>
    <t>Виконавець</t>
  </si>
  <si>
    <t>272 03 17</t>
  </si>
  <si>
    <t>Анжела Сімонова</t>
  </si>
  <si>
    <t>ЮНІСЕФ</t>
  </si>
  <si>
    <t>вироби медичного призначення</t>
  </si>
  <si>
    <t>Приватне підприємство"Медіта"</t>
  </si>
  <si>
    <t>В.о.директра</t>
  </si>
  <si>
    <t>Голікова О.С.</t>
  </si>
  <si>
    <t>Іванець Л.В.</t>
  </si>
  <si>
    <t>Фізичні особи</t>
  </si>
  <si>
    <t>мед.обладнання</t>
  </si>
  <si>
    <t xml:space="preserve">                                                                                                                                                                                       (підпис)           (ініціали і прізвище) </t>
  </si>
  <si>
    <t>Мамонова Т.Й.</t>
  </si>
  <si>
    <t>БФ Таблеточки</t>
  </si>
  <si>
    <t xml:space="preserve"> </t>
  </si>
  <si>
    <t>госптовари</t>
  </si>
  <si>
    <t>БФ Краб</t>
  </si>
  <si>
    <t>ваги</t>
  </si>
  <si>
    <t>ТОВ Допомога  дітям Украіни</t>
  </si>
  <si>
    <t xml:space="preserve">БФ Янголи життя </t>
  </si>
  <si>
    <t>ГО Ініціатива Е+</t>
  </si>
  <si>
    <t xml:space="preserve">Педіатри проти раку </t>
  </si>
  <si>
    <t>БФ родини Жебрівських</t>
  </si>
  <si>
    <t>ФОП Опацька</t>
  </si>
  <si>
    <t>Фізична особа Рябікін Г.П.</t>
  </si>
  <si>
    <t>генератор G11</t>
  </si>
  <si>
    <t>База Спец мед постачання</t>
  </si>
  <si>
    <t>ТОВ Б.Браун Медікал Україна</t>
  </si>
  <si>
    <t>КНП Міський заклад з надання пси.</t>
  </si>
  <si>
    <t>ГО Український медичний клуб</t>
  </si>
  <si>
    <t>ТОВ Серв’є Україна</t>
  </si>
  <si>
    <t>КНП "Клінічна лікарня "Психіатр"</t>
  </si>
  <si>
    <t>ТОВ "Ойл Трейс"</t>
  </si>
  <si>
    <t>паливо дизельне</t>
  </si>
  <si>
    <t>ФОП "Чернявский"</t>
  </si>
  <si>
    <t>с-ма протипролежнева в комплекті</t>
  </si>
  <si>
    <t xml:space="preserve">Гуманітарний штаб Києва </t>
  </si>
  <si>
    <t>холодильники медичні</t>
  </si>
  <si>
    <t>Фізична особа Гаєнко С.Г.</t>
  </si>
  <si>
    <t>каталка, кушетка мед.</t>
  </si>
  <si>
    <t>Благодійна організація "Едельвейс"</t>
  </si>
  <si>
    <t>мед.прилади</t>
  </si>
  <si>
    <t>Фізична особа Кукса Ю.Ю.</t>
  </si>
  <si>
    <t>госп.товари</t>
  </si>
  <si>
    <t>ТОВ ЕС Фарма</t>
  </si>
  <si>
    <t>Відокремлений підрозділ Опера С.Фра</t>
  </si>
  <si>
    <t>БО БФ Думен</t>
  </si>
  <si>
    <t xml:space="preserve">матрац </t>
  </si>
  <si>
    <t>БО БФ Надійна краіна</t>
  </si>
  <si>
    <t>апарат ШВЛ</t>
  </si>
  <si>
    <t>БО Укр.міжнар. Кризовий фонд</t>
  </si>
  <si>
    <t>Концентртор кисневий</t>
  </si>
  <si>
    <t>пральна машина, госп товари, папір оф.</t>
  </si>
  <si>
    <t xml:space="preserve">БФ Думен </t>
  </si>
  <si>
    <t xml:space="preserve">медична білизна </t>
  </si>
  <si>
    <t>Апарат ШВЛ</t>
  </si>
  <si>
    <t>БФМФМІ</t>
  </si>
  <si>
    <t>БО  "БФ "Інспірейшен Фемілі</t>
  </si>
  <si>
    <t>Бюро Всесвітньої організації</t>
  </si>
  <si>
    <t>Фіз особа</t>
  </si>
  <si>
    <t>електровідсмоктувач</t>
  </si>
  <si>
    <t>МБФ Молодь</t>
  </si>
  <si>
    <t>стільці,крісло</t>
  </si>
  <si>
    <t>Кондратенко А. В.</t>
  </si>
  <si>
    <t xml:space="preserve">ІНФОРМАЦІЯ                                                                                                                                                                                                                                                                                                                                                                                                                    про надходження і використання благодійних пожертв від фізичних та юридичних осіб                                                                                                                                                     КНП "Київська міська клінічна лікарня № 17"_за ІІІ квартал 2023 року </t>
  </si>
  <si>
    <t>КНП КМКЛ №12</t>
  </si>
  <si>
    <t>КНП КМКЛ №7</t>
  </si>
  <si>
    <t>БО "БФ Сергія Притули"</t>
  </si>
  <si>
    <t>господарчі товари</t>
  </si>
  <si>
    <t>ГО "Піклуюсь"</t>
  </si>
  <si>
    <t>Засоби індивідуального захисту</t>
  </si>
  <si>
    <t>ТОВ Червоного хреста Укр. В м. Києві</t>
  </si>
  <si>
    <t>прально сушильна машина</t>
  </si>
  <si>
    <t xml:space="preserve">послуги </t>
  </si>
  <si>
    <t>Приватна особа</t>
  </si>
  <si>
    <t>вироби мед.призн</t>
  </si>
  <si>
    <t>НВМКЦ "Головний військовий клін.госпіталь"</t>
  </si>
  <si>
    <t>КНП "КМЦК"</t>
  </si>
  <si>
    <t>кров</t>
  </si>
  <si>
    <t>БО "100відсотків життя"</t>
  </si>
  <si>
    <t>ГО "Терапевтична група "Нове життя"</t>
  </si>
  <si>
    <t>Гуманітарний штаб м. Києва</t>
  </si>
  <si>
    <t>ТОВ "Медфікс"</t>
  </si>
  <si>
    <t>КНП "КМЦнефрології та діалізу"</t>
  </si>
  <si>
    <t>База мед.постач.</t>
  </si>
  <si>
    <t>БО "БТ" Світло сонця"</t>
  </si>
  <si>
    <t>БО БФ "Християнська МА України"</t>
  </si>
  <si>
    <t>ГО "Ініциатива Е+"</t>
  </si>
  <si>
    <t>МК Червоного хреста</t>
  </si>
  <si>
    <t>лікарські засоби</t>
  </si>
  <si>
    <t>орг. Техніка</t>
  </si>
  <si>
    <t>хірургічні набори</t>
  </si>
  <si>
    <t>ВМУ СБУ</t>
  </si>
  <si>
    <t>Ужгород. НУ</t>
  </si>
  <si>
    <t>ТОВ "Олімп-Медсервіс"</t>
  </si>
  <si>
    <t>МБФ "Допоможемо Україні"</t>
  </si>
  <si>
    <t>м'який інвентар</t>
  </si>
  <si>
    <t>Тетяна Барановська</t>
  </si>
  <si>
    <t>Ела Урденко</t>
  </si>
  <si>
    <t>Медикаменти та вироби медичного призначення</t>
  </si>
  <si>
    <t>БО"100 Відсотків Життя.Київський Регіон"</t>
  </si>
  <si>
    <t>БФ"Фундація Антиснід-Україна"</t>
  </si>
  <si>
    <t>КНП "КДЛ №5" м.Києва</t>
  </si>
  <si>
    <t>КНП"КМДКЛ №2"</t>
  </si>
  <si>
    <t>Укрмедпостач ДП МОЗ України</t>
  </si>
  <si>
    <t xml:space="preserve">Медикаменти </t>
  </si>
  <si>
    <t>МБФ "Альянс громадського здоров`я"</t>
  </si>
  <si>
    <t>Благодійний Фонд "Фундація Антиснід-Україна"</t>
  </si>
  <si>
    <t>основні засоби</t>
  </si>
  <si>
    <t>ГО "Українські Брокери без Кордонів"</t>
  </si>
  <si>
    <t>ІНМА</t>
  </si>
  <si>
    <t xml:space="preserve">Заробітна плата </t>
  </si>
  <si>
    <t>Нарахування на оплату праці</t>
  </si>
  <si>
    <t>Предмети, матеріали,обладнання та інвентар</t>
  </si>
  <si>
    <t>Продукти харчування</t>
  </si>
  <si>
    <t>Оплата послуг (крім комунальних)</t>
  </si>
  <si>
    <t>Оплата комунальних послуг та енергоносіїв</t>
  </si>
  <si>
    <t>Окремі заходи по реалізації державних програм, не віднесені до заходів розвитку</t>
  </si>
  <si>
    <t>Придбання обладнання і предметів довгострокового користустування</t>
  </si>
  <si>
    <t xml:space="preserve">ІНФОРМАЦІЯ
про надходження і використання благодійних пожертв від фізичних та юридичних осіб  КНП «Київська міська дитяча клінічна інфекційна лікарня»  виконавчого  органу  Київської  міської  ради  (Київської міської державної адміністрації) за ІІІ квартал 2023 року
</t>
  </si>
  <si>
    <r>
      <rPr>
        <b/>
        <i/>
        <sz val="8"/>
        <color indexed="8"/>
        <rFont val="Times New Roman"/>
        <family val="1"/>
      </rPr>
      <t>N°</t>
    </r>
    <r>
      <rPr>
        <b/>
        <sz val="8"/>
        <color indexed="8"/>
        <rFont val="Times New Roman"/>
        <family val="1"/>
      </rPr>
      <t xml:space="preserve"> п/п</t>
    </r>
  </si>
  <si>
    <t>Благодійні пожертви, що були отримані закладом охорони здоров'я віз фізичних та юридичних осіб</t>
  </si>
  <si>
    <t>Всього отримано благодійних пожертв, тис. гри</t>
  </si>
  <si>
    <t>Залишок невикористаних грошових коштів, товарів та послуг на кінець звітного періоду, тис. гри</t>
  </si>
  <si>
    <t>В грошовій форм, тис. гри</t>
  </si>
  <si>
    <t>В натуральній формі (товари і послуги), тис. гри</t>
  </si>
  <si>
    <t>Перелік товарів і послуг в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</si>
  <si>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Сума, тис. гри</t>
  </si>
  <si>
    <t>Перелік використаних товарів та послуг у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</si>
  <si>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аналізи</t>
  </si>
  <si>
    <t>КНП"Київський міський центр крові"</t>
  </si>
  <si>
    <t>Еритроцити</t>
  </si>
  <si>
    <t>еритроцити</t>
  </si>
  <si>
    <t>В.о. директора</t>
  </si>
  <si>
    <t>Олена САВІНА</t>
  </si>
  <si>
    <t>Наталія КУЗНЕЦОВА</t>
  </si>
  <si>
    <t xml:space="preserve">ІНФОРМАЦІЯ                                                                                                                                                                                                                                                                                                                                                                                                                    про надходження і використання благодійних пожертв від фізичних та юридичних осіб                                                                                                                                                     Комунальне некомерційне підприємство "Київський міський центр радіаційного захисту населення міста Києва від наслідків Чорнобильської катастрофи" Виконавчого органу Київської міської ради (Київська міська державна адміністрація) за III квартал 2023 року </t>
  </si>
  <si>
    <t>Фізична особа Андрій Анастасьєв</t>
  </si>
  <si>
    <t>Предмети, матеріали та обладнання</t>
  </si>
  <si>
    <t xml:space="preserve">Отримано від благодійників </t>
  </si>
  <si>
    <t>Медикаменти та перев'язувальні матеріали</t>
  </si>
  <si>
    <t xml:space="preserve">Товариство Червоного Хреста </t>
  </si>
  <si>
    <t>Благодійний Фонд "ЛАНЦЕТ"</t>
  </si>
  <si>
    <t>Асоціація Чудотворного медальйона</t>
  </si>
  <si>
    <t>Директор</t>
  </si>
  <si>
    <t>Олександр ТОВСТОХАТЬКО</t>
  </si>
  <si>
    <t xml:space="preserve">             Аліна ЧЕРТКОВА</t>
  </si>
  <si>
    <t>Виконавець (тел.)  -519-64-95</t>
  </si>
  <si>
    <t xml:space="preserve">ІНФОРМАЦІЯ                                                                                                                                                                                                                                                                                                                                                                                                                    про надходження і використання благодійних пожертв від фізичних та юридичних осіб         КОМУНАЛЬНЕ НЕКОМЕРЦІЙНЕ ПІДПРИЄМСТВО «КИЇВСЬКИЙ МІСЬКИЙ КЛІНІЧНИЙ ГОСПІТАЛЬ ВЕТЕРАНІВ ВІЙНИ»
(КНП «КМКГВВ»)
за_ІIІ___квартал_2023____року </t>
  </si>
  <si>
    <t>залишок на 01.01.2023</t>
  </si>
  <si>
    <t xml:space="preserve">комісія по еквайрингу за січень </t>
  </si>
  <si>
    <t xml:space="preserve">судовий збір </t>
  </si>
  <si>
    <t>заробітна плата</t>
  </si>
  <si>
    <t xml:space="preserve">військовий збір </t>
  </si>
  <si>
    <t>профвнески</t>
  </si>
  <si>
    <t xml:space="preserve">комісія банку за січень </t>
  </si>
  <si>
    <t>Юридична особа</t>
  </si>
  <si>
    <t>товари для фітнесу</t>
  </si>
  <si>
    <t>Надходження за здачу  металобрухту</t>
  </si>
  <si>
    <t>придбання лабораторних реактивів</t>
  </si>
  <si>
    <t xml:space="preserve">комісія банку за лютий </t>
  </si>
  <si>
    <t>гімнастичні мати</t>
  </si>
  <si>
    <t>ПДФО з заробітної плати</t>
  </si>
  <si>
    <t>військовий збір з з/п</t>
  </si>
  <si>
    <t>ЄСВ 22% на з/п</t>
  </si>
  <si>
    <t xml:space="preserve">комісія по еквайрингу за березень </t>
  </si>
  <si>
    <t>легкоатлетичний інвентар</t>
  </si>
  <si>
    <t xml:space="preserve">комісія банку за березень </t>
  </si>
  <si>
    <t>комісія по еквайрингу за квітень</t>
  </si>
  <si>
    <t>ручний масажер</t>
  </si>
  <si>
    <t>інвентар для силових вправ</t>
  </si>
  <si>
    <t>комісія банку за квітень</t>
  </si>
  <si>
    <t>спорт товари</t>
  </si>
  <si>
    <t>тренажер</t>
  </si>
  <si>
    <t>еспандери</t>
  </si>
  <si>
    <t>перерахування коштів для забеспечення договору</t>
  </si>
  <si>
    <t>обробка данних для сартифікату</t>
  </si>
  <si>
    <t>комісія банку затравень</t>
  </si>
  <si>
    <t>комісія по еквайрингу за червень</t>
  </si>
  <si>
    <t>ДОЗ</t>
  </si>
  <si>
    <t>ТОВ "Астро УА"</t>
  </si>
  <si>
    <t>БО "Благодійний фонд "ЦВС"</t>
  </si>
  <si>
    <t>ролатори</t>
  </si>
  <si>
    <t>БО "НГО Україна Ю"</t>
  </si>
  <si>
    <t>реабілітаційна стійка</t>
  </si>
  <si>
    <t>ГО" ФОНД допомоги БН"</t>
  </si>
  <si>
    <t>диз генератор</t>
  </si>
  <si>
    <t>РО "Єврейська релігійна громада</t>
  </si>
  <si>
    <t>ліжка,матраци</t>
  </si>
  <si>
    <t>моб.телефон</t>
  </si>
  <si>
    <t>БО " БФВСДС"</t>
  </si>
  <si>
    <t>засоби мед. Признач</t>
  </si>
  <si>
    <t>ТОВ "ГАЛИЧИНА"</t>
  </si>
  <si>
    <t>продукти харчув.</t>
  </si>
  <si>
    <t xml:space="preserve">комісія банку </t>
  </si>
  <si>
    <t xml:space="preserve">ІНФОРМАЦІЯ                                                                                                                                                                                                                                                                                                                                                                                                                    про надходження і використання благодійних пожертв від фізичних та юридичних осіб                                                                                                                                                КНП "Центр спортивної медицини  міста Києва"за III  квартал 2023 року </t>
  </si>
  <si>
    <t>Благодійна допомога у грошовій формі отримана від фізичних осіб на розрахунковий рахунок установи.</t>
  </si>
  <si>
    <t>лікарські звсоби</t>
  </si>
  <si>
    <t>ремонт медичного обладнання</t>
  </si>
  <si>
    <t>технічне обслуговування ліфтів</t>
  </si>
  <si>
    <t>оплата за спожиту електроенергію</t>
  </si>
  <si>
    <t>Благодійна організація "Благодійний фонрд Національна агенція гуманітарної допомоги" Здорові"</t>
  </si>
  <si>
    <t>медичний товар</t>
  </si>
  <si>
    <t>Міжнародний благодійний фонд "Твоє майбутнє"</t>
  </si>
  <si>
    <t>Вадим МАНЖАЛІЙ</t>
  </si>
  <si>
    <t>Катерина МОСКАЛЕНКО</t>
  </si>
  <si>
    <r>
      <rPr>
        <b/>
        <sz val="14"/>
        <color indexed="8"/>
        <rFont val="Times New Roman"/>
        <family val="1"/>
      </rPr>
      <t xml:space="preserve">ІНФОРМАЦІЯ                                                                                                                                                                                                                                                                                                                                                                                                                    про надходження і використання благодійних пожертв від фізичних та юридичних осіб                                                                                                                                                     КНП "Київський центр трансплантації кісткового мозку" за  </t>
    </r>
    <r>
      <rPr>
        <b/>
        <u val="single"/>
        <sz val="14"/>
        <color indexed="8"/>
        <rFont val="Times New Roman"/>
        <family val="1"/>
      </rPr>
      <t xml:space="preserve"> ІІІ </t>
    </r>
    <r>
      <rPr>
        <b/>
        <sz val="14"/>
        <color indexed="8"/>
        <rFont val="Times New Roman"/>
        <family val="1"/>
      </rPr>
      <t xml:space="preserve">квартал  </t>
    </r>
    <r>
      <rPr>
        <b/>
        <u val="single"/>
        <sz val="14"/>
        <color indexed="8"/>
        <rFont val="Times New Roman"/>
        <family val="1"/>
      </rPr>
      <t xml:space="preserve">2023 </t>
    </r>
    <r>
      <rPr>
        <b/>
        <sz val="14"/>
        <color indexed="8"/>
        <rFont val="Times New Roman"/>
        <family val="1"/>
      </rPr>
      <t xml:space="preserve">року </t>
    </r>
  </si>
  <si>
    <t>БО "БЛАГОДІЙНИЙ ФОНД "Сучасне село та місто"</t>
  </si>
  <si>
    <t>КНП "КМКЛ №4"</t>
  </si>
  <si>
    <t>Голова комісії з реорганізації</t>
  </si>
  <si>
    <t>Людмила ЛЯШЕНКО</t>
  </si>
  <si>
    <t>Олена АВРАШКО</t>
  </si>
  <si>
    <t>БО "Благодійний фонд "Країна Добро Ти"</t>
  </si>
  <si>
    <t>Ольга ГАЙДАРЕНКО</t>
  </si>
  <si>
    <t>Ірина ГОМЕНЮК</t>
  </si>
  <si>
    <t xml:space="preserve">ІНФОРМАЦІЯ                                                                                                                                                                                                                                                                                                                                                                                                                    про надходження і використання благодійних пожертв від фізичних та юридичних осіб                                                                                                                                                     КНП "Академія здоров'я людини" за ІІІ квартал 2023 року </t>
  </si>
  <si>
    <t>Фізичні  особи</t>
  </si>
  <si>
    <t>господарські товари</t>
  </si>
  <si>
    <t>харчування</t>
  </si>
  <si>
    <t>інші послуги</t>
  </si>
  <si>
    <t>Заступник директора з економічних питань</t>
  </si>
  <si>
    <t>І.К.Сова</t>
  </si>
  <si>
    <t>О.В.Затуливітер</t>
  </si>
  <si>
    <t>0673887375</t>
  </si>
  <si>
    <r>
      <t xml:space="preserve">                                                                                                                                                                     найменування закладу охорони здоров</t>
    </r>
    <r>
      <rPr>
        <sz val="8"/>
        <color indexed="8"/>
        <rFont val="Calibri"/>
        <family val="2"/>
      </rPr>
      <t>′</t>
    </r>
    <r>
      <rPr>
        <sz val="8"/>
        <color indexed="8"/>
        <rFont val="Times New Roman"/>
        <family val="1"/>
      </rPr>
      <t>я</t>
    </r>
  </si>
  <si>
    <r>
      <t xml:space="preserve">                                                                                                                                                                           найменування закладу охорони здоров</t>
    </r>
    <r>
      <rPr>
        <sz val="8"/>
        <color indexed="8"/>
        <rFont val="Calibri"/>
        <family val="2"/>
      </rPr>
      <t>′</t>
    </r>
    <r>
      <rPr>
        <sz val="8"/>
        <color indexed="8"/>
        <rFont val="Times New Roman"/>
        <family val="1"/>
      </rPr>
      <t>я</t>
    </r>
  </si>
  <si>
    <r>
      <t>ІНФОРМАЦІЯ                                                                                                                                                                                                                                                                                                                                                                                                                    про надходження і використання благодійних пожертв від фізичних та юридичних осіб                                                                                                                                                      КНП "Клінічна лікарня</t>
    </r>
    <r>
      <rPr>
        <sz val="14"/>
        <color indexed="8"/>
        <rFont val="Times New Roman"/>
        <family val="1"/>
      </rPr>
      <t xml:space="preserve">"ПСИХІАТРІЯ"" виконавчого органу КМР (КМДА) </t>
    </r>
    <r>
      <rPr>
        <b/>
        <sz val="14"/>
        <color indexed="8"/>
        <rFont val="Times New Roman"/>
        <family val="1"/>
      </rPr>
      <t xml:space="preserve">за ІІІ квартал 2023 року </t>
    </r>
  </si>
  <si>
    <r>
      <t xml:space="preserve">                                                                                                                                                 найменування закладу охорони здоров</t>
    </r>
    <r>
      <rPr>
        <sz val="8"/>
        <color indexed="8"/>
        <rFont val="Calibri"/>
        <family val="2"/>
      </rPr>
      <t>′</t>
    </r>
    <r>
      <rPr>
        <sz val="8"/>
        <color indexed="8"/>
        <rFont val="Times New Roman"/>
        <family val="1"/>
      </rPr>
      <t>я</t>
    </r>
  </si>
  <si>
    <t xml:space="preserve">                                                                                                                                                      найменування закладу охорони здоров′я</t>
  </si>
  <si>
    <r>
      <t xml:space="preserve">                                                                                                                                                                 найменування закладу охорони здоров</t>
    </r>
    <r>
      <rPr>
        <sz val="8"/>
        <color indexed="8"/>
        <rFont val="Calibri"/>
        <family val="2"/>
      </rPr>
      <t>′</t>
    </r>
    <r>
      <rPr>
        <sz val="8"/>
        <color indexed="8"/>
        <rFont val="Times New Roman"/>
        <family val="1"/>
      </rPr>
      <t>я</t>
    </r>
  </si>
  <si>
    <t xml:space="preserve">ІНФОРМАЦІЯ                                                                                                                                                                                                                                                                                                                                                                                                                    про надходження і використання благодійних пожертв від фізичних та юридичних осіб                                                                                                                                                     КНП "КМЦРПМ" за 3 квартал 2023року </t>
  </si>
  <si>
    <r>
      <t xml:space="preserve">                                                                                                                                                     найменування закладу охорони здоров</t>
    </r>
    <r>
      <rPr>
        <sz val="8"/>
        <color indexed="8"/>
        <rFont val="Calibri"/>
        <family val="2"/>
      </rPr>
      <t>′</t>
    </r>
    <r>
      <rPr>
        <sz val="8"/>
        <color indexed="8"/>
        <rFont val="Times New Roman"/>
        <family val="1"/>
      </rPr>
      <t>я</t>
    </r>
  </si>
  <si>
    <t xml:space="preserve">ІНФОРМАЦІЯ                                                                                                                                                                                                                                                                                                                                                                                                                    про надходження і використання благодійних пожертв від фізичних та юридичних осіб  КНП  "Київський міський клінічний онкологічний центр" за  3 квартал 2023 року </t>
  </si>
  <si>
    <t xml:space="preserve">                                                                                                                                                                       найменування закладу охорони здоров′я</t>
  </si>
  <si>
    <r>
      <t xml:space="preserve">                                                                                                                                                      найменування закладу охорони здоров</t>
    </r>
    <r>
      <rPr>
        <sz val="8"/>
        <color indexed="8"/>
        <rFont val="Calibri"/>
        <family val="2"/>
      </rPr>
      <t>′</t>
    </r>
    <r>
      <rPr>
        <sz val="8"/>
        <color indexed="8"/>
        <rFont val="Times New Roman"/>
        <family val="1"/>
      </rPr>
      <t>я</t>
    </r>
  </si>
  <si>
    <t xml:space="preserve">ІНФОРМАЦІЯ                                                                                                                                                                                                                                                                                                                                                                                                                    про надходження і використання благодійних пожертв від фізичних та юридичних осіб  КНП "Київська міська наркологічна клінічна лікарня "Соціотерапія" за ІІІ квартал 2023 року </t>
  </si>
  <si>
    <r>
      <t xml:space="preserve">Залишок невикористаних грошових коштів, товарів та послуг на кінець звітного періоду,            </t>
    </r>
    <r>
      <rPr>
        <b/>
        <sz val="11"/>
        <color indexed="8"/>
        <rFont val="Times New Roman"/>
        <family val="1"/>
      </rPr>
      <t>тис. грн</t>
    </r>
  </si>
  <si>
    <r>
      <t>В грошовій форм,</t>
    </r>
    <r>
      <rPr>
        <b/>
        <sz val="11"/>
        <color indexed="8"/>
        <rFont val="Times New Roman"/>
        <family val="1"/>
      </rPr>
      <t xml:space="preserve"> тис. грн</t>
    </r>
  </si>
  <si>
    <r>
      <t xml:space="preserve">В  натуральній формі (товари і послуги),   </t>
    </r>
    <r>
      <rPr>
        <b/>
        <sz val="11"/>
        <color indexed="8"/>
        <rFont val="Times New Roman"/>
        <family val="1"/>
      </rPr>
      <t xml:space="preserve"> тис. грн</t>
    </r>
  </si>
  <si>
    <r>
      <t xml:space="preserve">Сума,        </t>
    </r>
    <r>
      <rPr>
        <b/>
        <sz val="11"/>
        <color indexed="8"/>
        <rFont val="Times New Roman"/>
        <family val="1"/>
      </rPr>
      <t xml:space="preserve">  тис. грн</t>
    </r>
  </si>
  <si>
    <t xml:space="preserve">                                                                                                                                                             найменування закладу охорони здоров′я</t>
  </si>
  <si>
    <r>
      <t xml:space="preserve">                                                                                                                                                   найменування закладу охорони здоров</t>
    </r>
    <r>
      <rPr>
        <sz val="8"/>
        <color indexed="8"/>
        <rFont val="Calibri"/>
        <family val="2"/>
      </rPr>
      <t>′</t>
    </r>
    <r>
      <rPr>
        <sz val="8"/>
        <color indexed="8"/>
        <rFont val="Times New Roman"/>
        <family val="1"/>
      </rPr>
      <t>я</t>
    </r>
  </si>
  <si>
    <r>
      <t xml:space="preserve">                                                                                                                                                           найменування закладу охорони здоров</t>
    </r>
    <r>
      <rPr>
        <sz val="8"/>
        <color indexed="8"/>
        <rFont val="Calibri"/>
        <family val="2"/>
      </rPr>
      <t>′</t>
    </r>
    <r>
      <rPr>
        <sz val="8"/>
        <color indexed="8"/>
        <rFont val="Times New Roman"/>
        <family val="1"/>
      </rPr>
      <t>я</t>
    </r>
  </si>
  <si>
    <r>
      <t xml:space="preserve">ІНФОРМАЦІЯ                                                                                                                                                                                                                                                                                                                                                                                                                    про надходження і використання благодійних пожертв від фізичних та юридичних осіб                                                                                                                                                     </t>
    </r>
    <r>
      <rPr>
        <b/>
        <u val="single"/>
        <sz val="12"/>
        <color indexed="8"/>
        <rFont val="Times New Roman"/>
        <family val="1"/>
      </rPr>
      <t>КНП "Київський міський центр дитячої нейрохірургії"</t>
    </r>
    <r>
      <rPr>
        <b/>
        <sz val="12"/>
        <color indexed="8"/>
        <rFont val="Times New Roman"/>
        <family val="1"/>
      </rPr>
      <t xml:space="preserve"> за ІІІ квартал 2023 року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</si>
</sst>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 numFmtId="166" formatCode="#,##0.000000"/>
    <numFmt numFmtId="167" formatCode="0.000"/>
    <numFmt numFmtId="168" formatCode="0.0"/>
    <numFmt numFmtId="169" formatCode="0.00000"/>
  </numFmts>
  <fonts count="65">
    <font>
      <sz val="10"/>
      <name val="Arial"/>
      <family val="2"/>
    </font>
    <font>
      <sz val="10"/>
      <name val="Arial Cyr"/>
      <family val="0"/>
    </font>
    <font>
      <sz val="8"/>
      <name val="Arial"/>
      <family val="2"/>
    </font>
    <font>
      <sz val="11"/>
      <color indexed="8"/>
      <name val="Times New Roman"/>
      <family val="1"/>
    </font>
    <font>
      <sz val="11"/>
      <name val="Times New Roman"/>
      <family val="1"/>
    </font>
    <font>
      <sz val="8"/>
      <color indexed="8"/>
      <name val="Times New Roman"/>
      <family val="1"/>
    </font>
    <font>
      <sz val="10"/>
      <name val="Times New Roman"/>
      <family val="1"/>
    </font>
    <font>
      <b/>
      <sz val="14"/>
      <color indexed="8"/>
      <name val="Times New Roman"/>
      <family val="1"/>
    </font>
    <font>
      <sz val="8"/>
      <color indexed="8"/>
      <name val="Calibri"/>
      <family val="2"/>
    </font>
    <font>
      <sz val="10"/>
      <color indexed="8"/>
      <name val="Times New Roman"/>
      <family val="1"/>
    </font>
    <font>
      <b/>
      <sz val="10"/>
      <color indexed="8"/>
      <name val="Times New Roman"/>
      <family val="1"/>
    </font>
    <font>
      <sz val="12"/>
      <color indexed="8"/>
      <name val="Times New Roman"/>
      <family val="1"/>
    </font>
    <font>
      <b/>
      <sz val="12"/>
      <color indexed="8"/>
      <name val="Times New Roman"/>
      <family val="1"/>
    </font>
    <font>
      <sz val="12"/>
      <color indexed="8"/>
      <name val="Calibri"/>
      <family val="2"/>
    </font>
    <font>
      <b/>
      <sz val="12"/>
      <color indexed="8"/>
      <name val="Calibri"/>
      <family val="2"/>
    </font>
    <font>
      <b/>
      <i/>
      <sz val="11"/>
      <color indexed="8"/>
      <name val="Times New Roman"/>
      <family val="1"/>
    </font>
    <font>
      <sz val="12"/>
      <name val="Times New Roman"/>
      <family val="1"/>
    </font>
    <font>
      <i/>
      <sz val="9"/>
      <name val="Times New Roman"/>
      <family val="1"/>
    </font>
    <font>
      <b/>
      <u val="single"/>
      <sz val="14"/>
      <color indexed="8"/>
      <name val="Times New Roman"/>
      <family val="1"/>
    </font>
    <font>
      <sz val="14"/>
      <color indexed="8"/>
      <name val="Times New Roman"/>
      <family val="1"/>
    </font>
    <font>
      <b/>
      <i/>
      <sz val="12"/>
      <color indexed="8"/>
      <name val="Times New Roman"/>
      <family val="1"/>
    </font>
    <font>
      <i/>
      <sz val="12"/>
      <name val="Times New Roman"/>
      <family val="1"/>
    </font>
    <font>
      <sz val="9"/>
      <name val="Times New Roman"/>
      <family val="1"/>
    </font>
    <font>
      <sz val="9"/>
      <color indexed="8"/>
      <name val="Times New Roman"/>
      <family val="1"/>
    </font>
    <font>
      <b/>
      <i/>
      <sz val="10"/>
      <color indexed="8"/>
      <name val="Times New Roman"/>
      <family val="1"/>
    </font>
    <font>
      <i/>
      <sz val="10"/>
      <name val="Times New Roman"/>
      <family val="1"/>
    </font>
    <font>
      <sz val="7"/>
      <color indexed="8"/>
      <name val="Times New Roman"/>
      <family val="1"/>
    </font>
    <font>
      <b/>
      <sz val="11"/>
      <color indexed="8"/>
      <name val="Times New Roman"/>
      <family val="1"/>
    </font>
    <font>
      <b/>
      <i/>
      <sz val="8"/>
      <color indexed="8"/>
      <name val="Times New Roman"/>
      <family val="1"/>
    </font>
    <font>
      <b/>
      <sz val="8"/>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 fillId="0" borderId="0">
      <alignment/>
      <protection/>
    </xf>
    <xf numFmtId="0" fontId="2" fillId="0" borderId="0">
      <alignment/>
      <protection/>
    </xf>
    <xf numFmtId="0" fontId="0"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4" fillId="32" borderId="0" applyNumberFormat="0" applyBorder="0" applyAlignment="0" applyProtection="0"/>
  </cellStyleXfs>
  <cellXfs count="212">
    <xf numFmtId="0" fontId="0" fillId="0" borderId="0" xfId="0" applyAlignment="1">
      <alignment/>
    </xf>
    <xf numFmtId="0" fontId="4" fillId="0" borderId="0" xfId="0" applyFont="1" applyAlignment="1">
      <alignment vertical="top"/>
    </xf>
    <xf numFmtId="0" fontId="5" fillId="0" borderId="0" xfId="0" applyFont="1" applyAlignment="1">
      <alignment/>
    </xf>
    <xf numFmtId="0" fontId="5" fillId="0" borderId="0" xfId="0" applyFont="1" applyAlignment="1">
      <alignment vertical="center" wrapText="1"/>
    </xf>
    <xf numFmtId="0" fontId="6" fillId="0" borderId="0" xfId="0" applyFont="1" applyAlignment="1">
      <alignment vertical="top"/>
    </xf>
    <xf numFmtId="0" fontId="9" fillId="0" borderId="10" xfId="0" applyFont="1" applyBorder="1" applyAlignment="1">
      <alignment horizontal="center" vertical="center" wrapText="1"/>
    </xf>
    <xf numFmtId="0" fontId="9" fillId="0" borderId="10" xfId="0" applyFont="1" applyBorder="1" applyAlignment="1">
      <alignment horizontal="center" vertical="top" wrapText="1"/>
    </xf>
    <xf numFmtId="0" fontId="11" fillId="0" borderId="10" xfId="0" applyFont="1" applyBorder="1" applyAlignment="1">
      <alignment horizontal="center" vertical="center" wrapText="1"/>
    </xf>
    <xf numFmtId="0" fontId="11" fillId="0" borderId="10" xfId="0" applyFont="1" applyBorder="1" applyAlignment="1">
      <alignment wrapText="1"/>
    </xf>
    <xf numFmtId="4" fontId="11" fillId="0" borderId="10" xfId="0" applyNumberFormat="1" applyFont="1" applyBorder="1" applyAlignment="1">
      <alignment horizontal="center"/>
    </xf>
    <xf numFmtId="2" fontId="12" fillId="33" borderId="10" xfId="0" applyNumberFormat="1" applyFont="1" applyFill="1" applyBorder="1" applyAlignment="1">
      <alignment horizontal="center"/>
    </xf>
    <xf numFmtId="0" fontId="11" fillId="0" borderId="10" xfId="0" applyFont="1" applyBorder="1" applyAlignment="1">
      <alignment/>
    </xf>
    <xf numFmtId="4" fontId="12" fillId="0" borderId="10" xfId="0" applyNumberFormat="1" applyFont="1" applyBorder="1" applyAlignment="1">
      <alignment horizontal="center"/>
    </xf>
    <xf numFmtId="0" fontId="11"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xf>
    <xf numFmtId="4" fontId="13" fillId="0" borderId="10" xfId="0" applyNumberFormat="1" applyFont="1" applyBorder="1" applyAlignment="1">
      <alignment horizontal="center"/>
    </xf>
    <xf numFmtId="0" fontId="13" fillId="0" borderId="10" xfId="0" applyFont="1" applyBorder="1" applyAlignment="1">
      <alignment wrapText="1"/>
    </xf>
    <xf numFmtId="0" fontId="12" fillId="34" borderId="10" xfId="0" applyFont="1" applyFill="1" applyBorder="1" applyAlignment="1">
      <alignment/>
    </xf>
    <xf numFmtId="4" fontId="14" fillId="34" borderId="10" xfId="0" applyNumberFormat="1" applyFont="1" applyFill="1" applyBorder="1" applyAlignment="1">
      <alignment horizontal="center"/>
    </xf>
    <xf numFmtId="0" fontId="13" fillId="34" borderId="10" xfId="0" applyFont="1" applyFill="1" applyBorder="1" applyAlignment="1">
      <alignment wrapText="1"/>
    </xf>
    <xf numFmtId="2" fontId="12" fillId="34" borderId="10" xfId="0" applyNumberFormat="1" applyFont="1" applyFill="1" applyBorder="1" applyAlignment="1">
      <alignment horizontal="center"/>
    </xf>
    <xf numFmtId="0" fontId="13" fillId="34" borderId="10" xfId="0" applyFont="1" applyFill="1" applyBorder="1" applyAlignment="1">
      <alignment/>
    </xf>
    <xf numFmtId="4" fontId="12" fillId="34" borderId="10" xfId="0" applyNumberFormat="1" applyFont="1" applyFill="1" applyBorder="1" applyAlignment="1">
      <alignment horizontal="center"/>
    </xf>
    <xf numFmtId="0" fontId="15" fillId="0" borderId="0" xfId="0" applyFont="1" applyAlignment="1">
      <alignment/>
    </xf>
    <xf numFmtId="0" fontId="6" fillId="0" borderId="11" xfId="54" applyFont="1" applyBorder="1" applyAlignment="1">
      <alignment horizontal="center"/>
      <protection/>
    </xf>
    <xf numFmtId="0" fontId="17" fillId="0" borderId="0" xfId="54" applyFont="1" applyBorder="1" applyAlignment="1">
      <alignment horizontal="center" vertical="top"/>
      <protection/>
    </xf>
    <xf numFmtId="0" fontId="9" fillId="0" borderId="10" xfId="0" applyFont="1" applyBorder="1" applyAlignment="1">
      <alignment horizontal="center" vertical="center"/>
    </xf>
    <xf numFmtId="0" fontId="11" fillId="0" borderId="10" xfId="0" applyFont="1" applyFill="1" applyBorder="1" applyAlignment="1">
      <alignment wrapText="1"/>
    </xf>
    <xf numFmtId="0" fontId="0" fillId="35" borderId="0" xfId="0" applyFill="1" applyAlignment="1">
      <alignment/>
    </xf>
    <xf numFmtId="4" fontId="11" fillId="0" borderId="10" xfId="0" applyNumberFormat="1" applyFont="1" applyBorder="1" applyAlignment="1">
      <alignment horizontal="center" vertical="center"/>
    </xf>
    <xf numFmtId="2" fontId="12" fillId="35" borderId="10" xfId="0" applyNumberFormat="1" applyFont="1" applyFill="1" applyBorder="1" applyAlignment="1">
      <alignment horizontal="center" vertical="center"/>
    </xf>
    <xf numFmtId="4" fontId="12" fillId="0" borderId="10" xfId="0" applyNumberFormat="1" applyFont="1" applyBorder="1" applyAlignment="1">
      <alignment horizontal="center" vertical="center"/>
    </xf>
    <xf numFmtId="0" fontId="11" fillId="35" borderId="10" xfId="0" applyFont="1" applyFill="1" applyBorder="1" applyAlignment="1">
      <alignment horizontal="center" vertical="center" wrapText="1"/>
    </xf>
    <xf numFmtId="4" fontId="11" fillId="35" borderId="10" xfId="0" applyNumberFormat="1" applyFont="1" applyFill="1" applyBorder="1" applyAlignment="1">
      <alignment horizontal="center"/>
    </xf>
    <xf numFmtId="4" fontId="11" fillId="35" borderId="10" xfId="0" applyNumberFormat="1" applyFont="1" applyFill="1" applyBorder="1" applyAlignment="1">
      <alignment horizontal="center" vertical="center"/>
    </xf>
    <xf numFmtId="0" fontId="11" fillId="35" borderId="10" xfId="0" applyFont="1" applyFill="1" applyBorder="1" applyAlignment="1">
      <alignment/>
    </xf>
    <xf numFmtId="4" fontId="12" fillId="35" borderId="10" xfId="0" applyNumberFormat="1" applyFont="1" applyFill="1" applyBorder="1" applyAlignment="1">
      <alignment horizontal="center" vertical="center"/>
    </xf>
    <xf numFmtId="2" fontId="12" fillId="35" borderId="10" xfId="0" applyNumberFormat="1" applyFont="1" applyFill="1" applyBorder="1" applyAlignment="1">
      <alignment horizontal="center"/>
    </xf>
    <xf numFmtId="0" fontId="13" fillId="35" borderId="10" xfId="0" applyFont="1" applyFill="1" applyBorder="1" applyAlignment="1">
      <alignment/>
    </xf>
    <xf numFmtId="0" fontId="12" fillId="35" borderId="10" xfId="0" applyFont="1" applyFill="1" applyBorder="1" applyAlignment="1">
      <alignment/>
    </xf>
    <xf numFmtId="4" fontId="14" fillId="35" borderId="10" xfId="0" applyNumberFormat="1" applyFont="1" applyFill="1" applyBorder="1" applyAlignment="1">
      <alignment horizontal="center"/>
    </xf>
    <xf numFmtId="0" fontId="13" fillId="35" borderId="10" xfId="0" applyFont="1" applyFill="1" applyBorder="1" applyAlignment="1">
      <alignment wrapText="1"/>
    </xf>
    <xf numFmtId="4" fontId="12" fillId="35" borderId="10" xfId="0" applyNumberFormat="1" applyFont="1" applyFill="1" applyBorder="1" applyAlignment="1">
      <alignment horizontal="center"/>
    </xf>
    <xf numFmtId="0" fontId="6" fillId="35" borderId="11" xfId="54" applyFont="1" applyFill="1" applyBorder="1" applyAlignment="1">
      <alignment horizontal="center"/>
      <protection/>
    </xf>
    <xf numFmtId="164" fontId="11" fillId="0" borderId="10" xfId="0" applyNumberFormat="1" applyFont="1" applyBorder="1" applyAlignment="1">
      <alignment horizontal="center"/>
    </xf>
    <xf numFmtId="165" fontId="11" fillId="0" borderId="10" xfId="0" applyNumberFormat="1" applyFont="1" applyBorder="1" applyAlignment="1">
      <alignment horizontal="center"/>
    </xf>
    <xf numFmtId="164" fontId="14" fillId="34" borderId="10" xfId="0" applyNumberFormat="1" applyFont="1" applyFill="1" applyBorder="1" applyAlignment="1">
      <alignment horizontal="center"/>
    </xf>
    <xf numFmtId="165" fontId="14" fillId="34" borderId="10" xfId="0" applyNumberFormat="1" applyFont="1" applyFill="1" applyBorder="1" applyAlignment="1">
      <alignment horizontal="center"/>
    </xf>
    <xf numFmtId="165" fontId="12" fillId="34" borderId="10" xfId="0" applyNumberFormat="1" applyFont="1" applyFill="1" applyBorder="1" applyAlignment="1">
      <alignment horizontal="center"/>
    </xf>
    <xf numFmtId="0" fontId="11" fillId="0" borderId="0" xfId="0" applyFont="1" applyFill="1" applyAlignment="1">
      <alignment vertical="center"/>
    </xf>
    <xf numFmtId="0" fontId="11" fillId="0" borderId="0" xfId="0" applyFont="1" applyFill="1" applyAlignment="1">
      <alignment vertical="center" wrapText="1"/>
    </xf>
    <xf numFmtId="0" fontId="0" fillId="0" borderId="0" xfId="0" applyFill="1" applyAlignment="1">
      <alignment/>
    </xf>
    <xf numFmtId="0" fontId="12" fillId="0" borderId="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4" fontId="11" fillId="0" borderId="10" xfId="0" applyNumberFormat="1" applyFont="1" applyFill="1" applyBorder="1" applyAlignment="1">
      <alignment horizontal="center" vertical="center"/>
    </xf>
    <xf numFmtId="2" fontId="12" fillId="0" borderId="10" xfId="0" applyNumberFormat="1" applyFont="1" applyFill="1" applyBorder="1" applyAlignment="1">
      <alignment horizontal="center" vertical="center"/>
    </xf>
    <xf numFmtId="0" fontId="11" fillId="0" borderId="10" xfId="0" applyFont="1" applyFill="1" applyBorder="1" applyAlignment="1">
      <alignment vertical="center"/>
    </xf>
    <xf numFmtId="4" fontId="12" fillId="0" borderId="10" xfId="0" applyNumberFormat="1" applyFont="1" applyFill="1" applyBorder="1" applyAlignment="1">
      <alignment horizontal="center" vertical="center"/>
    </xf>
    <xf numFmtId="0" fontId="0" fillId="0" borderId="0" xfId="0" applyFill="1" applyAlignment="1">
      <alignment vertical="center"/>
    </xf>
    <xf numFmtId="166"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2" fillId="0" borderId="10" xfId="0" applyFont="1" applyFill="1" applyBorder="1" applyAlignment="1">
      <alignment vertical="center" wrapText="1"/>
    </xf>
    <xf numFmtId="0" fontId="20" fillId="0" borderId="0" xfId="0" applyFont="1" applyFill="1" applyAlignment="1">
      <alignment horizontal="left" vertical="center"/>
    </xf>
    <xf numFmtId="0" fontId="11" fillId="0" borderId="0" xfId="0" applyFont="1" applyFill="1" applyAlignment="1">
      <alignment horizontal="center" vertical="center"/>
    </xf>
    <xf numFmtId="0" fontId="16" fillId="0" borderId="11" xfId="54" applyFont="1" applyFill="1" applyBorder="1" applyAlignment="1">
      <alignment horizontal="center" vertical="center"/>
      <protection/>
    </xf>
    <xf numFmtId="4" fontId="11" fillId="0" borderId="0" xfId="0" applyNumberFormat="1" applyFont="1" applyFill="1" applyAlignment="1">
      <alignment vertical="center"/>
    </xf>
    <xf numFmtId="0" fontId="11" fillId="0" borderId="0" xfId="0" applyFont="1" applyFill="1" applyAlignment="1">
      <alignment horizontal="left" vertical="center"/>
    </xf>
    <xf numFmtId="0" fontId="3" fillId="0" borderId="0" xfId="0" applyFont="1" applyAlignment="1">
      <alignment/>
    </xf>
    <xf numFmtId="0" fontId="11" fillId="0" borderId="10" xfId="0" applyFont="1" applyBorder="1" applyAlignment="1">
      <alignment vertical="center"/>
    </xf>
    <xf numFmtId="164" fontId="11" fillId="0" borderId="10" xfId="0" applyNumberFormat="1" applyFont="1" applyBorder="1" applyAlignment="1">
      <alignment horizontal="center" vertical="center"/>
    </xf>
    <xf numFmtId="0" fontId="11" fillId="0" borderId="10" xfId="0" applyFont="1" applyBorder="1" applyAlignment="1">
      <alignment vertical="center" wrapText="1"/>
    </xf>
    <xf numFmtId="167" fontId="12" fillId="33" borderId="10" xfId="0" applyNumberFormat="1" applyFont="1" applyFill="1" applyBorder="1" applyAlignment="1">
      <alignment horizontal="center" vertical="center"/>
    </xf>
    <xf numFmtId="164" fontId="12" fillId="0" borderId="10" xfId="0" applyNumberFormat="1" applyFont="1" applyBorder="1" applyAlignment="1">
      <alignment horizontal="center" vertical="center"/>
    </xf>
    <xf numFmtId="164" fontId="12" fillId="0" borderId="10" xfId="0" applyNumberFormat="1" applyFont="1" applyBorder="1" applyAlignment="1">
      <alignment horizontal="center"/>
    </xf>
    <xf numFmtId="167" fontId="12" fillId="33" borderId="10" xfId="0" applyNumberFormat="1" applyFont="1" applyFill="1" applyBorder="1" applyAlignment="1">
      <alignment horizontal="center"/>
    </xf>
    <xf numFmtId="164" fontId="12" fillId="34" borderId="10" xfId="0" applyNumberFormat="1" applyFont="1" applyFill="1" applyBorder="1" applyAlignment="1">
      <alignment horizontal="center"/>
    </xf>
    <xf numFmtId="0" fontId="11" fillId="34" borderId="10" xfId="0" applyFont="1" applyFill="1" applyBorder="1" applyAlignment="1">
      <alignment wrapText="1"/>
    </xf>
    <xf numFmtId="0" fontId="11" fillId="34" borderId="10" xfId="0" applyFont="1" applyFill="1" applyBorder="1" applyAlignment="1">
      <alignment horizontal="center" vertical="center"/>
    </xf>
    <xf numFmtId="4" fontId="11" fillId="0" borderId="10" xfId="0" applyNumberFormat="1" applyFont="1" applyFill="1" applyBorder="1" applyAlignment="1">
      <alignment wrapText="1"/>
    </xf>
    <xf numFmtId="0" fontId="11" fillId="0" borderId="10" xfId="0" applyFont="1" applyBorder="1" applyAlignment="1">
      <alignment horizontal="left" wrapText="1"/>
    </xf>
    <xf numFmtId="0" fontId="11" fillId="0" borderId="10" xfId="0" applyFont="1" applyBorder="1" applyAlignment="1">
      <alignment horizontal="left" vertical="center" wrapText="1"/>
    </xf>
    <xf numFmtId="2" fontId="9" fillId="0" borderId="10" xfId="0" applyNumberFormat="1" applyFont="1" applyBorder="1" applyAlignment="1">
      <alignment horizontal="center" vertical="center" wrapText="1"/>
    </xf>
    <xf numFmtId="0" fontId="3" fillId="0" borderId="10" xfId="0" applyFont="1" applyBorder="1" applyAlignment="1">
      <alignment/>
    </xf>
    <xf numFmtId="0" fontId="11" fillId="34" borderId="10" xfId="0" applyFont="1" applyFill="1" applyBorder="1" applyAlignment="1">
      <alignment/>
    </xf>
    <xf numFmtId="0" fontId="9" fillId="0" borderId="10" xfId="0" applyFont="1" applyBorder="1" applyAlignment="1">
      <alignment wrapText="1"/>
    </xf>
    <xf numFmtId="0" fontId="11" fillId="0" borderId="10" xfId="0" applyFont="1" applyBorder="1" applyAlignment="1">
      <alignment horizontal="center" wrapText="1"/>
    </xf>
    <xf numFmtId="0" fontId="9" fillId="0" borderId="10" xfId="0" applyFont="1" applyBorder="1" applyAlignment="1">
      <alignment horizontal="center" wrapText="1"/>
    </xf>
    <xf numFmtId="2" fontId="11" fillId="0" borderId="10" xfId="0" applyNumberFormat="1" applyFont="1" applyBorder="1" applyAlignment="1">
      <alignment horizontal="center" wrapText="1"/>
    </xf>
    <xf numFmtId="0" fontId="9" fillId="0" borderId="0" xfId="0" applyFont="1" applyAlignment="1">
      <alignment/>
    </xf>
    <xf numFmtId="0" fontId="23" fillId="0" borderId="10" xfId="0" applyFont="1" applyBorder="1" applyAlignment="1">
      <alignment horizontal="center" vertical="center" wrapText="1"/>
    </xf>
    <xf numFmtId="0" fontId="9" fillId="35" borderId="10" xfId="0" applyFont="1" applyFill="1" applyBorder="1" applyAlignment="1">
      <alignment/>
    </xf>
    <xf numFmtId="0" fontId="10" fillId="35" borderId="10" xfId="0" applyFont="1" applyFill="1" applyBorder="1" applyAlignment="1">
      <alignment/>
    </xf>
    <xf numFmtId="0" fontId="9" fillId="0" borderId="10" xfId="0" applyFont="1" applyBorder="1" applyAlignment="1">
      <alignment/>
    </xf>
    <xf numFmtId="0" fontId="24" fillId="0" borderId="0" xfId="0" applyFont="1" applyAlignment="1">
      <alignment/>
    </xf>
    <xf numFmtId="0" fontId="25" fillId="0" borderId="0" xfId="54" applyFont="1" applyAlignment="1">
      <alignment horizontal="left" vertical="top"/>
      <protection/>
    </xf>
    <xf numFmtId="0" fontId="9" fillId="0" borderId="0" xfId="0" applyFont="1" applyAlignment="1">
      <alignment horizontal="center" vertical="center"/>
    </xf>
    <xf numFmtId="2" fontId="9" fillId="0" borderId="0" xfId="0" applyNumberFormat="1" applyFont="1" applyAlignment="1">
      <alignment horizontal="center" vertical="center"/>
    </xf>
    <xf numFmtId="0" fontId="23" fillId="0" borderId="0" xfId="0" applyFont="1" applyAlignment="1">
      <alignment horizontal="center" vertical="center"/>
    </xf>
    <xf numFmtId="4" fontId="9" fillId="35" borderId="10" xfId="0" applyNumberFormat="1" applyFont="1" applyFill="1" applyBorder="1" applyAlignment="1">
      <alignment horizontal="center" vertical="center"/>
    </xf>
    <xf numFmtId="2" fontId="9" fillId="35" borderId="10" xfId="0" applyNumberFormat="1" applyFont="1" applyFill="1" applyBorder="1" applyAlignment="1">
      <alignment horizontal="center" vertical="center"/>
    </xf>
    <xf numFmtId="0" fontId="23" fillId="35" borderId="10" xfId="0" applyFont="1" applyFill="1" applyBorder="1" applyAlignment="1">
      <alignment horizontal="center" vertical="center" wrapText="1"/>
    </xf>
    <xf numFmtId="2" fontId="10"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xf>
    <xf numFmtId="4" fontId="10"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2" fontId="9" fillId="0" borderId="10" xfId="0" applyNumberFormat="1" applyFont="1" applyBorder="1" applyAlignment="1">
      <alignment horizontal="center" vertical="center"/>
    </xf>
    <xf numFmtId="0" fontId="6" fillId="0" borderId="11" xfId="54" applyFont="1" applyBorder="1" applyAlignment="1">
      <alignment horizontal="center" vertical="center"/>
      <protection/>
    </xf>
    <xf numFmtId="0" fontId="25" fillId="0" borderId="0" xfId="54" applyFont="1" applyAlignment="1">
      <alignment horizontal="center" vertical="center"/>
      <protection/>
    </xf>
    <xf numFmtId="2" fontId="25" fillId="0" borderId="0" xfId="54" applyNumberFormat="1" applyFont="1" applyAlignment="1">
      <alignment horizontal="center" vertical="center"/>
      <protection/>
    </xf>
    <xf numFmtId="0" fontId="17" fillId="0" borderId="0" xfId="54" applyFont="1" applyAlignment="1">
      <alignment horizontal="center" vertical="center"/>
      <protection/>
    </xf>
    <xf numFmtId="0" fontId="25" fillId="0" borderId="0" xfId="54" applyFont="1" applyBorder="1" applyAlignment="1">
      <alignment horizontal="center" vertical="center"/>
      <protection/>
    </xf>
    <xf numFmtId="4" fontId="9" fillId="0" borderId="10" xfId="0"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26" fillId="0" borderId="10" xfId="0" applyFont="1" applyBorder="1" applyAlignment="1">
      <alignment horizontal="left" vertical="top" wrapText="1"/>
    </xf>
    <xf numFmtId="0" fontId="9" fillId="0" borderId="0" xfId="0" applyFont="1" applyBorder="1" applyAlignment="1">
      <alignment/>
    </xf>
    <xf numFmtId="0" fontId="10" fillId="35" borderId="0" xfId="0" applyFont="1" applyFill="1" applyBorder="1" applyAlignment="1">
      <alignment/>
    </xf>
    <xf numFmtId="4" fontId="10" fillId="35" borderId="0" xfId="0" applyNumberFormat="1" applyFont="1" applyFill="1" applyBorder="1" applyAlignment="1">
      <alignment horizontal="center" vertical="center"/>
    </xf>
    <xf numFmtId="2" fontId="10" fillId="35" borderId="0" xfId="0" applyNumberFormat="1" applyFont="1" applyFill="1" applyBorder="1" applyAlignment="1">
      <alignment horizontal="center" vertical="center"/>
    </xf>
    <xf numFmtId="0" fontId="23" fillId="35" borderId="0" xfId="0" applyFont="1" applyFill="1" applyBorder="1" applyAlignment="1">
      <alignment horizontal="center" vertical="center" wrapText="1"/>
    </xf>
    <xf numFmtId="167" fontId="9" fillId="0" borderId="10" xfId="0" applyNumberFormat="1" applyFont="1" applyFill="1" applyBorder="1" applyAlignment="1">
      <alignment horizontal="center" vertical="center"/>
    </xf>
    <xf numFmtId="169" fontId="9" fillId="0" borderId="10" xfId="0" applyNumberFormat="1" applyFont="1" applyFill="1" applyBorder="1" applyAlignment="1">
      <alignment horizontal="center" vertical="center"/>
    </xf>
    <xf numFmtId="2" fontId="5" fillId="0" borderId="10" xfId="0" applyNumberFormat="1" applyFont="1" applyBorder="1" applyAlignment="1">
      <alignment horizontal="center" vertical="center" wrapText="1"/>
    </xf>
    <xf numFmtId="0" fontId="6" fillId="0" borderId="10" xfId="0" applyFont="1" applyFill="1" applyBorder="1" applyAlignment="1">
      <alignment/>
    </xf>
    <xf numFmtId="0" fontId="3" fillId="0" borderId="10" xfId="0" applyFont="1" applyBorder="1" applyAlignment="1">
      <alignment wrapText="1"/>
    </xf>
    <xf numFmtId="0" fontId="22" fillId="35" borderId="10" xfId="52" applyFont="1" applyFill="1" applyBorder="1" applyAlignment="1">
      <alignment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29" fillId="35" borderId="10" xfId="0" applyFont="1" applyFill="1" applyBorder="1" applyAlignment="1">
      <alignment horizontal="center" vertical="top" wrapText="1"/>
    </xf>
    <xf numFmtId="0" fontId="5" fillId="35" borderId="10" xfId="0" applyFont="1" applyFill="1" applyBorder="1" applyAlignment="1">
      <alignment horizontal="center" vertical="center" wrapText="1"/>
    </xf>
    <xf numFmtId="164" fontId="5" fillId="35" borderId="10" xfId="0" applyNumberFormat="1" applyFont="1" applyFill="1" applyBorder="1" applyAlignment="1">
      <alignment horizontal="center" vertical="center" wrapText="1"/>
    </xf>
    <xf numFmtId="4" fontId="5" fillId="35" borderId="10" xfId="0" applyNumberFormat="1" applyFont="1" applyFill="1" applyBorder="1" applyAlignment="1">
      <alignment horizontal="center" vertical="center" wrapText="1"/>
    </xf>
    <xf numFmtId="0" fontId="5" fillId="35" borderId="10" xfId="0" applyFont="1" applyFill="1" applyBorder="1" applyAlignment="1">
      <alignment vertical="center" wrapText="1"/>
    </xf>
    <xf numFmtId="0" fontId="5" fillId="35" borderId="12" xfId="0" applyFont="1" applyFill="1" applyBorder="1" applyAlignment="1">
      <alignment horizontal="center" vertical="center" wrapText="1"/>
    </xf>
    <xf numFmtId="4" fontId="5" fillId="35" borderId="12" xfId="0" applyNumberFormat="1" applyFont="1" applyFill="1" applyBorder="1" applyAlignment="1">
      <alignment horizontal="center" vertical="center" wrapText="1"/>
    </xf>
    <xf numFmtId="164" fontId="5" fillId="35" borderId="12" xfId="0" applyNumberFormat="1" applyFont="1" applyFill="1" applyBorder="1" applyAlignment="1">
      <alignment horizontal="center" vertical="center" wrapText="1"/>
    </xf>
    <xf numFmtId="0" fontId="5" fillId="35" borderId="12" xfId="0" applyFont="1" applyFill="1" applyBorder="1" applyAlignment="1">
      <alignment vertical="center" wrapText="1"/>
    </xf>
    <xf numFmtId="4" fontId="29" fillId="35" borderId="10" xfId="0" applyNumberFormat="1" applyFont="1" applyFill="1" applyBorder="1" applyAlignment="1">
      <alignment horizontal="center" vertical="center" wrapText="1"/>
    </xf>
    <xf numFmtId="0" fontId="29" fillId="35" borderId="10" xfId="0" applyFont="1" applyFill="1" applyBorder="1" applyAlignment="1">
      <alignment horizontal="center" vertical="center" wrapText="1"/>
    </xf>
    <xf numFmtId="0" fontId="12" fillId="0" borderId="0" xfId="0" applyFont="1" applyAlignment="1">
      <alignment/>
    </xf>
    <xf numFmtId="0" fontId="11" fillId="35" borderId="12" xfId="0" applyFont="1" applyFill="1" applyBorder="1" applyAlignment="1">
      <alignment horizontal="center" vertical="center" wrapText="1"/>
    </xf>
    <xf numFmtId="0" fontId="9" fillId="0" borderId="10" xfId="0" applyFont="1" applyBorder="1" applyAlignment="1">
      <alignment horizontal="center"/>
    </xf>
    <xf numFmtId="0" fontId="0" fillId="0" borderId="10" xfId="0" applyBorder="1" applyAlignment="1">
      <alignment horizontal="center"/>
    </xf>
    <xf numFmtId="0" fontId="11" fillId="36" borderId="10" xfId="0" applyFont="1" applyFill="1" applyBorder="1" applyAlignment="1">
      <alignment horizontal="center" vertical="center" wrapText="1"/>
    </xf>
    <xf numFmtId="0" fontId="11" fillId="36" borderId="10" xfId="0" applyFont="1" applyFill="1" applyBorder="1" applyAlignment="1">
      <alignment vertical="center" wrapText="1"/>
    </xf>
    <xf numFmtId="0" fontId="11" fillId="0" borderId="12" xfId="0" applyFont="1" applyBorder="1" applyAlignment="1">
      <alignment horizontal="center" wrapText="1"/>
    </xf>
    <xf numFmtId="0" fontId="11" fillId="35" borderId="12" xfId="0" applyFont="1" applyFill="1" applyBorder="1" applyAlignment="1">
      <alignment vertical="center" wrapText="1"/>
    </xf>
    <xf numFmtId="0" fontId="11" fillId="0" borderId="10" xfId="0" applyFont="1" applyBorder="1" applyAlignment="1">
      <alignment/>
    </xf>
    <xf numFmtId="0" fontId="11" fillId="0" borderId="10" xfId="0" applyFont="1" applyBorder="1" applyAlignment="1">
      <alignment horizontal="left"/>
    </xf>
    <xf numFmtId="0" fontId="17" fillId="0" borderId="0" xfId="54" applyFont="1" applyAlignment="1">
      <alignment horizontal="center" vertical="top"/>
      <protection/>
    </xf>
    <xf numFmtId="4" fontId="11"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16" fillId="0" borderId="11" xfId="54" applyFont="1" applyBorder="1" applyAlignment="1">
      <alignment/>
      <protection/>
    </xf>
    <xf numFmtId="0" fontId="0" fillId="0" borderId="11" xfId="0" applyBorder="1" applyAlignment="1">
      <alignment/>
    </xf>
    <xf numFmtId="2" fontId="12" fillId="33"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49" fontId="0" fillId="0" borderId="0" xfId="0" applyNumberFormat="1" applyFont="1" applyAlignment="1">
      <alignment/>
    </xf>
    <xf numFmtId="0" fontId="3" fillId="0" borderId="0" xfId="0" applyFont="1" applyBorder="1" applyAlignment="1">
      <alignment horizontal="left" vertical="top"/>
    </xf>
    <xf numFmtId="0" fontId="7" fillId="0" borderId="0" xfId="0" applyFont="1" applyBorder="1" applyAlignment="1">
      <alignment horizontal="center" vertical="center" wrapText="1"/>
    </xf>
    <xf numFmtId="0" fontId="5" fillId="0" borderId="11" xfId="0" applyFont="1" applyBorder="1" applyAlignment="1">
      <alignment horizontal="left" vertical="top"/>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top" wrapText="1"/>
    </xf>
    <xf numFmtId="0" fontId="16" fillId="0" borderId="11" xfId="54" applyFont="1" applyBorder="1" applyAlignment="1">
      <alignment horizontal="center"/>
      <protection/>
    </xf>
    <xf numFmtId="0" fontId="17" fillId="0" borderId="0" xfId="54" applyFont="1" applyBorder="1" applyAlignment="1">
      <alignment horizontal="center" vertical="top"/>
      <protection/>
    </xf>
    <xf numFmtId="0" fontId="10" fillId="35"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 fontId="11" fillId="0" borderId="10" xfId="0" applyNumberFormat="1" applyFont="1" applyBorder="1" applyAlignment="1">
      <alignment horizontal="center" vertical="center"/>
    </xf>
    <xf numFmtId="4" fontId="11" fillId="0" borderId="10" xfId="0" applyNumberFormat="1" applyFont="1" applyBorder="1" applyAlignment="1">
      <alignment horizontal="center"/>
    </xf>
    <xf numFmtId="2" fontId="12" fillId="35" borderId="10" xfId="0" applyNumberFormat="1" applyFont="1" applyFill="1" applyBorder="1" applyAlignment="1">
      <alignment horizontal="center" vertical="center"/>
    </xf>
    <xf numFmtId="0" fontId="11" fillId="0" borderId="10" xfId="0" applyNumberFormat="1" applyFont="1" applyBorder="1" applyAlignment="1">
      <alignment horizontal="center" vertical="center" wrapText="1"/>
    </xf>
    <xf numFmtId="4" fontId="12" fillId="0" borderId="10" xfId="0" applyNumberFormat="1" applyFont="1" applyBorder="1" applyAlignment="1">
      <alignment horizontal="center" vertical="center"/>
    </xf>
    <xf numFmtId="0" fontId="17" fillId="35" borderId="0" xfId="54" applyFont="1" applyFill="1" applyBorder="1" applyAlignment="1">
      <alignment horizontal="center" vertical="top"/>
      <protection/>
    </xf>
    <xf numFmtId="0" fontId="0" fillId="0" borderId="0" xfId="0" applyFont="1" applyBorder="1" applyAlignment="1">
      <alignment horizontal="left"/>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6" fillId="0" borderId="11" xfId="54" applyFont="1" applyFill="1" applyBorder="1" applyAlignment="1">
      <alignment horizontal="center" vertical="center"/>
      <protection/>
    </xf>
    <xf numFmtId="0" fontId="21" fillId="0" borderId="0" xfId="54" applyFont="1" applyFill="1" applyBorder="1" applyAlignment="1">
      <alignment horizontal="center" vertical="center"/>
      <protection/>
    </xf>
    <xf numFmtId="0" fontId="6" fillId="0" borderId="11" xfId="54" applyFont="1" applyBorder="1" applyAlignment="1">
      <alignment horizontal="center" vertical="center"/>
      <protection/>
    </xf>
    <xf numFmtId="0" fontId="27"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10" xfId="0" applyFont="1" applyBorder="1" applyAlignment="1">
      <alignment horizontal="center" vertical="top" wrapText="1"/>
    </xf>
    <xf numFmtId="0" fontId="28" fillId="35" borderId="10" xfId="0" applyFont="1" applyFill="1" applyBorder="1" applyAlignment="1">
      <alignment horizontal="center" vertical="top" wrapText="1"/>
    </xf>
    <xf numFmtId="0" fontId="29" fillId="35" borderId="10" xfId="0" applyFont="1" applyFill="1" applyBorder="1" applyAlignment="1">
      <alignment horizontal="center" vertical="top" wrapText="1"/>
    </xf>
    <xf numFmtId="0" fontId="5" fillId="35" borderId="10" xfId="0" applyFont="1" applyFill="1" applyBorder="1" applyAlignment="1">
      <alignment horizontal="center" vertical="center" wrapText="1"/>
    </xf>
    <xf numFmtId="164" fontId="5" fillId="35" borderId="10" xfId="0" applyNumberFormat="1" applyFont="1" applyFill="1" applyBorder="1" applyAlignment="1">
      <alignment horizontal="center" vertical="center" wrapText="1"/>
    </xf>
    <xf numFmtId="4" fontId="5" fillId="35" borderId="10" xfId="0" applyNumberFormat="1" applyFont="1" applyFill="1" applyBorder="1" applyAlignment="1">
      <alignment horizontal="center" vertical="center" wrapText="1"/>
    </xf>
    <xf numFmtId="4" fontId="29" fillId="35" borderId="10" xfId="0" applyNumberFormat="1" applyFont="1" applyFill="1" applyBorder="1" applyAlignment="1">
      <alignment horizontal="center" vertical="center" wrapText="1"/>
    </xf>
    <xf numFmtId="0" fontId="12" fillId="0" borderId="0" xfId="0" applyFont="1" applyBorder="1" applyAlignment="1">
      <alignment horizontal="left"/>
    </xf>
    <xf numFmtId="0" fontId="12" fillId="0" borderId="0" xfId="0" applyFont="1" applyBorder="1" applyAlignment="1">
      <alignment horizontal="center"/>
    </xf>
    <xf numFmtId="0" fontId="11" fillId="0" borderId="10" xfId="0" applyFont="1" applyBorder="1" applyAlignment="1">
      <alignment horizontal="center" wrapText="1"/>
    </xf>
    <xf numFmtId="0" fontId="11" fillId="35" borderId="10" xfId="0" applyFont="1" applyFill="1" applyBorder="1" applyAlignment="1">
      <alignment vertical="center" wrapText="1"/>
    </xf>
    <xf numFmtId="4" fontId="11" fillId="35" borderId="10" xfId="0" applyNumberFormat="1" applyFont="1" applyFill="1" applyBorder="1" applyAlignment="1">
      <alignment horizontal="center" wrapText="1"/>
    </xf>
    <xf numFmtId="4" fontId="11" fillId="0" borderId="10" xfId="0" applyNumberFormat="1" applyFont="1" applyBorder="1" applyAlignment="1">
      <alignment horizontal="center" wrapText="1"/>
    </xf>
    <xf numFmtId="0" fontId="11" fillId="0" borderId="10" xfId="0" applyFont="1" applyBorder="1" applyAlignment="1">
      <alignment wrapText="1"/>
    </xf>
    <xf numFmtId="2" fontId="12" fillId="33" borderId="10" xfId="0" applyNumberFormat="1" applyFont="1" applyFill="1" applyBorder="1" applyAlignment="1">
      <alignment horizontal="center" wrapText="1"/>
    </xf>
    <xf numFmtId="4" fontId="12" fillId="35" borderId="10" xfId="0" applyNumberFormat="1" applyFont="1" applyFill="1" applyBorder="1" applyAlignment="1">
      <alignment horizontal="center" wrapText="1"/>
    </xf>
    <xf numFmtId="0" fontId="16" fillId="0" borderId="11" xfId="54" applyFont="1" applyBorder="1" applyAlignment="1">
      <alignment horizontal="center" wrapText="1"/>
      <protection/>
    </xf>
    <xf numFmtId="0" fontId="23" fillId="0" borderId="11" xfId="0" applyFont="1" applyBorder="1" applyAlignment="1">
      <alignment horizontal="left" vertical="top"/>
    </xf>
    <xf numFmtId="0" fontId="12" fillId="0" borderId="0" xfId="0" applyFont="1" applyBorder="1" applyAlignment="1">
      <alignment horizontal="center" vertical="center" wrapText="1"/>
    </xf>
    <xf numFmtId="0" fontId="16" fillId="0" borderId="10" xfId="53" applyNumberFormat="1" applyFont="1" applyBorder="1" applyAlignment="1">
      <alignment horizontal="center" vertical="center" wrapText="1"/>
      <protection/>
    </xf>
    <xf numFmtId="0" fontId="6" fillId="0" borderId="0" xfId="0" applyFont="1" applyAlignment="1">
      <alignment/>
    </xf>
    <xf numFmtId="0" fontId="27" fillId="0" borderId="0"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бланк" xfId="53"/>
    <cellStyle name="Обычный_план використання "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selection activeCell="A1" sqref="A1"/>
    </sheetView>
  </sheetViews>
  <sheetFormatPr defaultColWidth="11.57421875" defaultRowHeight="12.7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0:16" ht="18.75" customHeight="1">
      <c r="J1" s="163" t="s">
        <v>0</v>
      </c>
      <c r="K1" s="163"/>
      <c r="L1" s="1"/>
      <c r="M1" s="1"/>
      <c r="N1" s="1"/>
      <c r="O1" s="1"/>
      <c r="P1" s="1"/>
    </row>
    <row r="2" spans="1:16" ht="20.25" customHeight="1">
      <c r="A2" s="2"/>
      <c r="B2" s="2"/>
      <c r="C2" s="2"/>
      <c r="D2" s="2"/>
      <c r="E2" s="2"/>
      <c r="F2" s="2"/>
      <c r="G2" s="2"/>
      <c r="H2" s="3"/>
      <c r="I2" s="3"/>
      <c r="J2" s="163" t="s">
        <v>1</v>
      </c>
      <c r="K2" s="163"/>
      <c r="L2" s="4"/>
      <c r="M2" s="4"/>
      <c r="N2" s="4"/>
      <c r="O2" s="4"/>
      <c r="P2" s="4"/>
    </row>
    <row r="3" spans="1:11" ht="61.5" customHeight="1">
      <c r="A3" s="2"/>
      <c r="B3" s="164" t="s">
        <v>2</v>
      </c>
      <c r="C3" s="164"/>
      <c r="D3" s="164"/>
      <c r="E3" s="164"/>
      <c r="F3" s="164"/>
      <c r="G3" s="164"/>
      <c r="H3" s="164"/>
      <c r="I3" s="164"/>
      <c r="J3" s="164"/>
      <c r="K3" s="2"/>
    </row>
    <row r="4" spans="1:11" ht="31.5" customHeight="1">
      <c r="A4" s="165" t="s">
        <v>3</v>
      </c>
      <c r="B4" s="165"/>
      <c r="C4" s="165"/>
      <c r="D4" s="165"/>
      <c r="E4" s="165"/>
      <c r="F4" s="165"/>
      <c r="G4" s="165"/>
      <c r="H4" s="165"/>
      <c r="I4" s="165"/>
      <c r="J4" s="165"/>
      <c r="K4" s="165"/>
    </row>
    <row r="5" spans="1:11" ht="33" customHeight="1">
      <c r="A5" s="166" t="s">
        <v>4</v>
      </c>
      <c r="B5" s="166" t="s">
        <v>5</v>
      </c>
      <c r="C5" s="167" t="s">
        <v>6</v>
      </c>
      <c r="D5" s="167"/>
      <c r="E5" s="167"/>
      <c r="F5" s="167" t="s">
        <v>7</v>
      </c>
      <c r="G5" s="167" t="s">
        <v>8</v>
      </c>
      <c r="H5" s="167"/>
      <c r="I5" s="167"/>
      <c r="J5" s="167"/>
      <c r="K5" s="168" t="s">
        <v>9</v>
      </c>
    </row>
    <row r="6" spans="1:11" ht="158.25" customHeight="1">
      <c r="A6" s="166"/>
      <c r="B6" s="166"/>
      <c r="C6" s="5" t="s">
        <v>10</v>
      </c>
      <c r="D6" s="5" t="s">
        <v>11</v>
      </c>
      <c r="E6" s="5" t="s">
        <v>12</v>
      </c>
      <c r="F6" s="167"/>
      <c r="G6" s="6" t="s">
        <v>13</v>
      </c>
      <c r="H6" s="5" t="s">
        <v>14</v>
      </c>
      <c r="I6" s="5" t="s">
        <v>15</v>
      </c>
      <c r="J6" s="5" t="s">
        <v>14</v>
      </c>
      <c r="K6" s="168"/>
    </row>
    <row r="7" spans="1:11" ht="31.5">
      <c r="A7" s="7">
        <v>1</v>
      </c>
      <c r="B7" s="8" t="s">
        <v>16</v>
      </c>
      <c r="C7" s="9"/>
      <c r="D7" s="9">
        <v>63.3</v>
      </c>
      <c r="E7" s="8" t="s">
        <v>17</v>
      </c>
      <c r="F7" s="10">
        <f aca="true" t="shared" si="0" ref="F7:F50">SUM(C7,D7)</f>
        <v>63.3</v>
      </c>
      <c r="G7" s="11"/>
      <c r="H7" s="9"/>
      <c r="I7" s="8" t="s">
        <v>17</v>
      </c>
      <c r="J7" s="9">
        <v>63.3</v>
      </c>
      <c r="K7" s="12"/>
    </row>
    <row r="8" spans="1:11" ht="31.5">
      <c r="A8" s="7">
        <v>2</v>
      </c>
      <c r="B8" s="8" t="s">
        <v>18</v>
      </c>
      <c r="C8" s="9"/>
      <c r="D8" s="9">
        <v>14.5</v>
      </c>
      <c r="E8" s="8" t="s">
        <v>17</v>
      </c>
      <c r="F8" s="10">
        <f t="shared" si="0"/>
        <v>14.5</v>
      </c>
      <c r="G8" s="11"/>
      <c r="H8" s="9"/>
      <c r="I8" s="8" t="s">
        <v>17</v>
      </c>
      <c r="J8" s="9">
        <v>14.5</v>
      </c>
      <c r="K8" s="12"/>
    </row>
    <row r="9" spans="1:11" ht="15.75">
      <c r="A9" s="7">
        <v>3</v>
      </c>
      <c r="B9" s="11" t="s">
        <v>19</v>
      </c>
      <c r="C9" s="9"/>
      <c r="D9" s="9">
        <v>1.1</v>
      </c>
      <c r="E9" s="8" t="s">
        <v>17</v>
      </c>
      <c r="F9" s="10">
        <f t="shared" si="0"/>
        <v>1.1</v>
      </c>
      <c r="G9" s="11"/>
      <c r="H9" s="9"/>
      <c r="I9" s="8" t="s">
        <v>17</v>
      </c>
      <c r="J9" s="9">
        <v>1.1</v>
      </c>
      <c r="K9" s="12"/>
    </row>
    <row r="10" spans="1:11" ht="15.75">
      <c r="A10" s="7">
        <v>4</v>
      </c>
      <c r="B10" s="11" t="s">
        <v>20</v>
      </c>
      <c r="C10" s="9">
        <v>49.9</v>
      </c>
      <c r="D10" s="9"/>
      <c r="E10" s="8" t="s">
        <v>17</v>
      </c>
      <c r="F10" s="10">
        <f t="shared" si="0"/>
        <v>49.9</v>
      </c>
      <c r="G10" s="11">
        <v>2220</v>
      </c>
      <c r="H10" s="9">
        <v>49.9</v>
      </c>
      <c r="I10" s="8" t="s">
        <v>17</v>
      </c>
      <c r="J10" s="9"/>
      <c r="K10" s="12"/>
    </row>
    <row r="11" spans="1:11" ht="31.5">
      <c r="A11" s="7">
        <v>4</v>
      </c>
      <c r="B11" s="8" t="s">
        <v>21</v>
      </c>
      <c r="C11" s="9"/>
      <c r="D11" s="9">
        <v>1.4</v>
      </c>
      <c r="E11" s="8" t="s">
        <v>22</v>
      </c>
      <c r="F11" s="10">
        <f t="shared" si="0"/>
        <v>1.4</v>
      </c>
      <c r="G11" s="11"/>
      <c r="H11" s="9"/>
      <c r="I11" s="8" t="s">
        <v>22</v>
      </c>
      <c r="J11" s="9">
        <v>1.4</v>
      </c>
      <c r="K11" s="12"/>
    </row>
    <row r="12" spans="1:11" ht="15.75">
      <c r="A12" s="7"/>
      <c r="B12" s="11"/>
      <c r="C12" s="9"/>
      <c r="D12" s="9"/>
      <c r="E12" s="8"/>
      <c r="F12" s="10">
        <f t="shared" si="0"/>
        <v>0</v>
      </c>
      <c r="G12" s="13"/>
      <c r="H12" s="9"/>
      <c r="I12" s="8"/>
      <c r="J12" s="9"/>
      <c r="K12" s="12"/>
    </row>
    <row r="13" spans="1:11" ht="15.75">
      <c r="A13" s="7"/>
      <c r="B13" s="11"/>
      <c r="C13" s="9"/>
      <c r="D13" s="9"/>
      <c r="E13" s="8"/>
      <c r="F13" s="10">
        <f t="shared" si="0"/>
        <v>0</v>
      </c>
      <c r="G13" s="13"/>
      <c r="H13" s="9"/>
      <c r="I13" s="8"/>
      <c r="J13" s="9"/>
      <c r="K13" s="12"/>
    </row>
    <row r="14" spans="1:11" ht="15.75">
      <c r="A14" s="7"/>
      <c r="B14" s="11"/>
      <c r="C14" s="9"/>
      <c r="D14" s="9"/>
      <c r="E14" s="8"/>
      <c r="F14" s="10">
        <f t="shared" si="0"/>
        <v>0</v>
      </c>
      <c r="G14" s="11"/>
      <c r="H14" s="9"/>
      <c r="I14" s="8"/>
      <c r="J14" s="9"/>
      <c r="K14" s="12"/>
    </row>
    <row r="15" spans="1:11" ht="15.75">
      <c r="A15" s="13"/>
      <c r="B15" s="11"/>
      <c r="C15" s="9"/>
      <c r="D15" s="9"/>
      <c r="E15" s="8"/>
      <c r="F15" s="10">
        <f t="shared" si="0"/>
        <v>0</v>
      </c>
      <c r="G15" s="11"/>
      <c r="H15" s="9"/>
      <c r="I15" s="8"/>
      <c r="J15" s="9"/>
      <c r="K15" s="12"/>
    </row>
    <row r="16" spans="1:11" ht="15" customHeight="1">
      <c r="A16" s="13"/>
      <c r="B16" s="11"/>
      <c r="C16" s="9"/>
      <c r="D16" s="9"/>
      <c r="E16" s="8"/>
      <c r="F16" s="10">
        <f t="shared" si="0"/>
        <v>0</v>
      </c>
      <c r="G16" s="11"/>
      <c r="H16" s="9"/>
      <c r="I16" s="8"/>
      <c r="J16" s="9"/>
      <c r="K16" s="12"/>
    </row>
    <row r="17" spans="1:11" ht="15.75">
      <c r="A17" s="7"/>
      <c r="B17" s="11"/>
      <c r="C17" s="9"/>
      <c r="D17" s="9"/>
      <c r="E17" s="8"/>
      <c r="F17" s="10">
        <f t="shared" si="0"/>
        <v>0</v>
      </c>
      <c r="G17" s="11"/>
      <c r="H17" s="9"/>
      <c r="I17" s="8"/>
      <c r="J17" s="9"/>
      <c r="K17" s="12"/>
    </row>
    <row r="18" spans="1:11" ht="15.75">
      <c r="A18" s="7"/>
      <c r="B18" s="11"/>
      <c r="C18" s="9"/>
      <c r="D18" s="9"/>
      <c r="E18" s="8"/>
      <c r="F18" s="10">
        <f t="shared" si="0"/>
        <v>0</v>
      </c>
      <c r="G18" s="11"/>
      <c r="H18" s="9"/>
      <c r="I18" s="8"/>
      <c r="J18" s="9"/>
      <c r="K18" s="12"/>
    </row>
    <row r="19" spans="1:11" ht="15.75">
      <c r="A19" s="7"/>
      <c r="B19" s="11"/>
      <c r="C19" s="9"/>
      <c r="D19" s="9"/>
      <c r="E19" s="8"/>
      <c r="F19" s="10">
        <f t="shared" si="0"/>
        <v>0</v>
      </c>
      <c r="G19" s="11"/>
      <c r="H19" s="9"/>
      <c r="I19" s="8"/>
      <c r="J19" s="9"/>
      <c r="K19" s="12"/>
    </row>
    <row r="20" spans="1:11" ht="15.75">
      <c r="A20" s="7"/>
      <c r="B20" s="11"/>
      <c r="C20" s="9"/>
      <c r="D20" s="9"/>
      <c r="E20" s="8"/>
      <c r="F20" s="10">
        <f t="shared" si="0"/>
        <v>0</v>
      </c>
      <c r="G20" s="11"/>
      <c r="H20" s="9"/>
      <c r="I20" s="8"/>
      <c r="J20" s="9"/>
      <c r="K20" s="12"/>
    </row>
    <row r="21" spans="1:11" ht="15.75">
      <c r="A21" s="7"/>
      <c r="B21" s="11"/>
      <c r="C21" s="9"/>
      <c r="D21" s="9"/>
      <c r="E21" s="8"/>
      <c r="F21" s="10">
        <f t="shared" si="0"/>
        <v>0</v>
      </c>
      <c r="G21" s="11"/>
      <c r="H21" s="9"/>
      <c r="I21" s="8"/>
      <c r="J21" s="9"/>
      <c r="K21" s="12"/>
    </row>
    <row r="22" spans="1:11" ht="15.75">
      <c r="A22" s="7"/>
      <c r="B22" s="11"/>
      <c r="C22" s="9"/>
      <c r="D22" s="9"/>
      <c r="E22" s="8"/>
      <c r="F22" s="10">
        <f t="shared" si="0"/>
        <v>0</v>
      </c>
      <c r="G22" s="11"/>
      <c r="H22" s="9"/>
      <c r="I22" s="8"/>
      <c r="J22" s="9"/>
      <c r="K22" s="12"/>
    </row>
    <row r="23" spans="1:11" ht="15.75">
      <c r="A23" s="7"/>
      <c r="B23" s="11"/>
      <c r="C23" s="9"/>
      <c r="D23" s="9"/>
      <c r="E23" s="8"/>
      <c r="F23" s="10">
        <f t="shared" si="0"/>
        <v>0</v>
      </c>
      <c r="G23" s="11"/>
      <c r="H23" s="9"/>
      <c r="I23" s="8"/>
      <c r="J23" s="9"/>
      <c r="K23" s="12"/>
    </row>
    <row r="24" spans="1:11" ht="15.75">
      <c r="A24" s="7"/>
      <c r="B24" s="11"/>
      <c r="C24" s="9"/>
      <c r="D24" s="9"/>
      <c r="E24" s="8"/>
      <c r="F24" s="10">
        <f t="shared" si="0"/>
        <v>0</v>
      </c>
      <c r="G24" s="11"/>
      <c r="H24" s="9"/>
      <c r="I24" s="8"/>
      <c r="J24" s="9"/>
      <c r="K24" s="12"/>
    </row>
    <row r="25" spans="1:11" ht="15.75">
      <c r="A25" s="13"/>
      <c r="B25" s="11"/>
      <c r="C25" s="9"/>
      <c r="D25" s="9"/>
      <c r="E25" s="8"/>
      <c r="F25" s="10">
        <f t="shared" si="0"/>
        <v>0</v>
      </c>
      <c r="G25" s="11"/>
      <c r="H25" s="9"/>
      <c r="I25" s="8"/>
      <c r="J25" s="9"/>
      <c r="K25" s="12"/>
    </row>
    <row r="26" spans="1:11" ht="15.75">
      <c r="A26" s="13"/>
      <c r="B26" s="11"/>
      <c r="C26" s="9"/>
      <c r="D26" s="9"/>
      <c r="E26" s="8"/>
      <c r="F26" s="10">
        <f t="shared" si="0"/>
        <v>0</v>
      </c>
      <c r="G26" s="11"/>
      <c r="H26" s="9"/>
      <c r="I26" s="8"/>
      <c r="J26" s="9"/>
      <c r="K26" s="12"/>
    </row>
    <row r="27" spans="1:11" ht="15.75">
      <c r="A27" s="7"/>
      <c r="B27" s="11"/>
      <c r="C27" s="9"/>
      <c r="D27" s="9"/>
      <c r="E27" s="8"/>
      <c r="F27" s="10">
        <f t="shared" si="0"/>
        <v>0</v>
      </c>
      <c r="G27" s="11"/>
      <c r="H27" s="9"/>
      <c r="I27" s="8"/>
      <c r="J27" s="9"/>
      <c r="K27" s="12"/>
    </row>
    <row r="28" spans="1:11" ht="15.75">
      <c r="A28" s="7"/>
      <c r="B28" s="11"/>
      <c r="C28" s="9"/>
      <c r="D28" s="9"/>
      <c r="E28" s="8"/>
      <c r="F28" s="10">
        <f t="shared" si="0"/>
        <v>0</v>
      </c>
      <c r="G28" s="11"/>
      <c r="H28" s="9"/>
      <c r="I28" s="8"/>
      <c r="J28" s="9"/>
      <c r="K28" s="12"/>
    </row>
    <row r="29" spans="1:11" ht="15.75">
      <c r="A29" s="7"/>
      <c r="B29" s="11"/>
      <c r="C29" s="9"/>
      <c r="D29" s="9"/>
      <c r="E29" s="8"/>
      <c r="F29" s="10">
        <f t="shared" si="0"/>
        <v>0</v>
      </c>
      <c r="G29" s="11"/>
      <c r="H29" s="9"/>
      <c r="I29" s="8"/>
      <c r="J29" s="9"/>
      <c r="K29" s="12"/>
    </row>
    <row r="30" spans="1:11" ht="15.75">
      <c r="A30" s="7"/>
      <c r="B30" s="11"/>
      <c r="C30" s="9"/>
      <c r="D30" s="9"/>
      <c r="E30" s="8"/>
      <c r="F30" s="10">
        <f t="shared" si="0"/>
        <v>0</v>
      </c>
      <c r="G30" s="11"/>
      <c r="H30" s="9"/>
      <c r="I30" s="8"/>
      <c r="J30" s="9"/>
      <c r="K30" s="12"/>
    </row>
    <row r="31" spans="1:11" ht="15.75">
      <c r="A31" s="7"/>
      <c r="B31" s="11"/>
      <c r="C31" s="9"/>
      <c r="D31" s="9"/>
      <c r="E31" s="8"/>
      <c r="F31" s="10">
        <f t="shared" si="0"/>
        <v>0</v>
      </c>
      <c r="G31" s="11"/>
      <c r="H31" s="9"/>
      <c r="I31" s="8"/>
      <c r="J31" s="9"/>
      <c r="K31" s="12"/>
    </row>
    <row r="32" spans="1:11" ht="15.75">
      <c r="A32" s="7"/>
      <c r="B32" s="11"/>
      <c r="C32" s="9"/>
      <c r="D32" s="9"/>
      <c r="E32" s="8"/>
      <c r="F32" s="10">
        <f t="shared" si="0"/>
        <v>0</v>
      </c>
      <c r="G32" s="11"/>
      <c r="H32" s="9"/>
      <c r="I32" s="8"/>
      <c r="J32" s="9"/>
      <c r="K32" s="12"/>
    </row>
    <row r="33" spans="1:11" ht="15.75">
      <c r="A33" s="7"/>
      <c r="B33" s="11"/>
      <c r="C33" s="9"/>
      <c r="D33" s="9"/>
      <c r="E33" s="8"/>
      <c r="F33" s="10">
        <f t="shared" si="0"/>
        <v>0</v>
      </c>
      <c r="G33" s="11"/>
      <c r="H33" s="9"/>
      <c r="I33" s="8"/>
      <c r="J33" s="9"/>
      <c r="K33" s="12"/>
    </row>
    <row r="34" spans="1:11" ht="15.75">
      <c r="A34" s="7"/>
      <c r="B34" s="11"/>
      <c r="C34" s="9"/>
      <c r="D34" s="9"/>
      <c r="E34" s="8"/>
      <c r="F34" s="10">
        <f t="shared" si="0"/>
        <v>0</v>
      </c>
      <c r="G34" s="11"/>
      <c r="H34" s="9"/>
      <c r="I34" s="8"/>
      <c r="J34" s="9"/>
      <c r="K34" s="12"/>
    </row>
    <row r="35" spans="1:11" ht="15.75">
      <c r="A35" s="13"/>
      <c r="B35" s="11"/>
      <c r="C35" s="9"/>
      <c r="D35" s="9"/>
      <c r="E35" s="8"/>
      <c r="F35" s="10">
        <f t="shared" si="0"/>
        <v>0</v>
      </c>
      <c r="G35" s="11"/>
      <c r="H35" s="9"/>
      <c r="I35" s="8"/>
      <c r="J35" s="9"/>
      <c r="K35" s="12"/>
    </row>
    <row r="36" spans="1:11" ht="15.75">
      <c r="A36" s="13"/>
      <c r="B36" s="11"/>
      <c r="C36" s="9"/>
      <c r="D36" s="9"/>
      <c r="E36" s="8"/>
      <c r="F36" s="10">
        <f t="shared" si="0"/>
        <v>0</v>
      </c>
      <c r="G36" s="11"/>
      <c r="H36" s="9"/>
      <c r="I36" s="8"/>
      <c r="J36" s="9"/>
      <c r="K36" s="12"/>
    </row>
    <row r="37" spans="1:11" ht="15.75">
      <c r="A37" s="7"/>
      <c r="B37" s="11"/>
      <c r="C37" s="9"/>
      <c r="D37" s="9"/>
      <c r="E37" s="8"/>
      <c r="F37" s="10">
        <f t="shared" si="0"/>
        <v>0</v>
      </c>
      <c r="G37" s="11"/>
      <c r="H37" s="9"/>
      <c r="I37" s="8"/>
      <c r="J37" s="9"/>
      <c r="K37" s="12"/>
    </row>
    <row r="38" spans="1:11" ht="15.75">
      <c r="A38" s="7"/>
      <c r="B38" s="11"/>
      <c r="C38" s="9"/>
      <c r="D38" s="9"/>
      <c r="E38" s="8"/>
      <c r="F38" s="10">
        <f t="shared" si="0"/>
        <v>0</v>
      </c>
      <c r="G38" s="11"/>
      <c r="H38" s="9"/>
      <c r="I38" s="8"/>
      <c r="J38" s="9"/>
      <c r="K38" s="12"/>
    </row>
    <row r="39" spans="1:11" ht="15.75">
      <c r="A39" s="7"/>
      <c r="B39" s="11"/>
      <c r="C39" s="9"/>
      <c r="D39" s="9"/>
      <c r="E39" s="8"/>
      <c r="F39" s="10">
        <f t="shared" si="0"/>
        <v>0</v>
      </c>
      <c r="G39" s="11"/>
      <c r="H39" s="9"/>
      <c r="I39" s="8"/>
      <c r="J39" s="9"/>
      <c r="K39" s="12"/>
    </row>
    <row r="40" spans="1:11" ht="15.75">
      <c r="A40" s="7"/>
      <c r="B40" s="11"/>
      <c r="C40" s="9"/>
      <c r="D40" s="9"/>
      <c r="E40" s="8"/>
      <c r="F40" s="10">
        <f t="shared" si="0"/>
        <v>0</v>
      </c>
      <c r="G40" s="11"/>
      <c r="H40" s="9"/>
      <c r="I40" s="8"/>
      <c r="J40" s="9"/>
      <c r="K40" s="12"/>
    </row>
    <row r="41" spans="1:11" ht="15.75">
      <c r="A41" s="7"/>
      <c r="B41" s="11"/>
      <c r="C41" s="9"/>
      <c r="D41" s="9"/>
      <c r="E41" s="8"/>
      <c r="F41" s="10">
        <f t="shared" si="0"/>
        <v>0</v>
      </c>
      <c r="G41" s="11"/>
      <c r="H41" s="9"/>
      <c r="I41" s="8"/>
      <c r="J41" s="9"/>
      <c r="K41" s="12"/>
    </row>
    <row r="42" spans="1:11" ht="15.75">
      <c r="A42" s="7"/>
      <c r="B42" s="11"/>
      <c r="C42" s="9"/>
      <c r="D42" s="9"/>
      <c r="E42" s="8"/>
      <c r="F42" s="10">
        <f t="shared" si="0"/>
        <v>0</v>
      </c>
      <c r="G42" s="11"/>
      <c r="H42" s="9"/>
      <c r="I42" s="8"/>
      <c r="J42" s="9"/>
      <c r="K42" s="12"/>
    </row>
    <row r="43" spans="1:11" ht="15.75">
      <c r="A43" s="7"/>
      <c r="B43" s="11"/>
      <c r="C43" s="9"/>
      <c r="D43" s="9"/>
      <c r="E43" s="8"/>
      <c r="F43" s="10">
        <f t="shared" si="0"/>
        <v>0</v>
      </c>
      <c r="G43" s="11"/>
      <c r="H43" s="9"/>
      <c r="I43" s="8"/>
      <c r="J43" s="9"/>
      <c r="K43" s="12"/>
    </row>
    <row r="44" spans="1:11" ht="15.75">
      <c r="A44" s="7"/>
      <c r="B44" s="11"/>
      <c r="C44" s="9"/>
      <c r="D44" s="9"/>
      <c r="E44" s="8"/>
      <c r="F44" s="10">
        <f t="shared" si="0"/>
        <v>0</v>
      </c>
      <c r="G44" s="11"/>
      <c r="H44" s="9"/>
      <c r="I44" s="8"/>
      <c r="J44" s="9"/>
      <c r="K44" s="12"/>
    </row>
    <row r="45" spans="1:11" ht="15.75">
      <c r="A45" s="13"/>
      <c r="B45" s="11"/>
      <c r="C45" s="9"/>
      <c r="D45" s="9"/>
      <c r="E45" s="8"/>
      <c r="F45" s="10">
        <f t="shared" si="0"/>
        <v>0</v>
      </c>
      <c r="G45" s="11"/>
      <c r="H45" s="9"/>
      <c r="I45" s="8"/>
      <c r="J45" s="9"/>
      <c r="K45" s="12"/>
    </row>
    <row r="46" spans="1:11" ht="15.75">
      <c r="A46" s="13"/>
      <c r="B46" s="11"/>
      <c r="C46" s="9"/>
      <c r="D46" s="9"/>
      <c r="E46" s="8"/>
      <c r="F46" s="10">
        <f t="shared" si="0"/>
        <v>0</v>
      </c>
      <c r="G46" s="11"/>
      <c r="H46" s="9"/>
      <c r="I46" s="8"/>
      <c r="J46" s="9"/>
      <c r="K46" s="12"/>
    </row>
    <row r="47" spans="1:11" ht="15.75">
      <c r="A47" s="14"/>
      <c r="B47" s="15"/>
      <c r="C47" s="16"/>
      <c r="D47" s="16"/>
      <c r="E47" s="17"/>
      <c r="F47" s="10">
        <f t="shared" si="0"/>
        <v>0</v>
      </c>
      <c r="G47" s="15"/>
      <c r="H47" s="16"/>
      <c r="I47" s="17"/>
      <c r="J47" s="16"/>
      <c r="K47" s="12"/>
    </row>
    <row r="48" spans="1:11" ht="15.75">
      <c r="A48" s="14"/>
      <c r="B48" s="15"/>
      <c r="C48" s="16"/>
      <c r="D48" s="16"/>
      <c r="E48" s="17"/>
      <c r="F48" s="10">
        <f t="shared" si="0"/>
        <v>0</v>
      </c>
      <c r="G48" s="15"/>
      <c r="H48" s="16"/>
      <c r="I48" s="17"/>
      <c r="J48" s="16"/>
      <c r="K48" s="12"/>
    </row>
    <row r="49" spans="1:11" ht="15.75">
      <c r="A49" s="14"/>
      <c r="B49" s="15"/>
      <c r="C49" s="16"/>
      <c r="D49" s="16"/>
      <c r="E49" s="17"/>
      <c r="F49" s="10">
        <f t="shared" si="0"/>
        <v>0</v>
      </c>
      <c r="G49" s="15"/>
      <c r="H49" s="16"/>
      <c r="I49" s="17"/>
      <c r="J49" s="16"/>
      <c r="K49" s="12"/>
    </row>
    <row r="50" spans="1:11" ht="15.75">
      <c r="A50" s="15"/>
      <c r="B50" s="18" t="s">
        <v>23</v>
      </c>
      <c r="C50" s="19">
        <f>SUM(C7:C49)</f>
        <v>49.9</v>
      </c>
      <c r="D50" s="19">
        <f>SUM(D7:D49)</f>
        <v>80.3</v>
      </c>
      <c r="E50" s="20"/>
      <c r="F50" s="21">
        <f t="shared" si="0"/>
        <v>130.2</v>
      </c>
      <c r="G50" s="22"/>
      <c r="H50" s="19">
        <f>SUM(H7:H49)</f>
        <v>49.9</v>
      </c>
      <c r="I50" s="20"/>
      <c r="J50" s="19">
        <f>SUM(J7:J49)</f>
        <v>80.3</v>
      </c>
      <c r="K50" s="23">
        <f>C50-H50</f>
        <v>0</v>
      </c>
    </row>
    <row r="53" spans="2:8" ht="15.75">
      <c r="B53" s="24" t="s">
        <v>24</v>
      </c>
      <c r="F53" s="25"/>
      <c r="G53" s="169" t="s">
        <v>25</v>
      </c>
      <c r="H53" s="169"/>
    </row>
    <row r="54" spans="2:8" ht="15">
      <c r="B54" s="24"/>
      <c r="F54" s="170" t="s">
        <v>26</v>
      </c>
      <c r="G54" s="170"/>
      <c r="H54" s="170"/>
    </row>
    <row r="55" spans="2:8" ht="15.75">
      <c r="B55" s="24" t="s">
        <v>27</v>
      </c>
      <c r="F55" s="25"/>
      <c r="G55" s="169" t="s">
        <v>28</v>
      </c>
      <c r="H55" s="169"/>
    </row>
    <row r="56" spans="6:8" ht="12.75">
      <c r="F56" s="170" t="s">
        <v>26</v>
      </c>
      <c r="G56" s="170"/>
      <c r="H56" s="170"/>
    </row>
  </sheetData>
  <sheetProtection selectLockedCells="1" selectUnlockedCells="1"/>
  <mergeCells count="14">
    <mergeCell ref="G53:H53"/>
    <mergeCell ref="F54:H54"/>
    <mergeCell ref="G55:H55"/>
    <mergeCell ref="F56:H56"/>
    <mergeCell ref="J1:K1"/>
    <mergeCell ref="J2:K2"/>
    <mergeCell ref="B3:J3"/>
    <mergeCell ref="A4:K4"/>
    <mergeCell ref="A5:A6"/>
    <mergeCell ref="B5:B6"/>
    <mergeCell ref="C5:E5"/>
    <mergeCell ref="F5:F6"/>
    <mergeCell ref="G5:J5"/>
    <mergeCell ref="K5:K6"/>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0.xml><?xml version="1.0" encoding="utf-8"?>
<worksheet xmlns="http://schemas.openxmlformats.org/spreadsheetml/2006/main" xmlns:r="http://schemas.openxmlformats.org/officeDocument/2006/relationships">
  <dimension ref="A1:K35"/>
  <sheetViews>
    <sheetView zoomScale="90" zoomScaleNormal="90" zoomScalePageLayoutView="0" workbookViewId="0" topLeftCell="A1">
      <selection activeCell="E4" sqref="E4"/>
    </sheetView>
  </sheetViews>
  <sheetFormatPr defaultColWidth="11.57421875" defaultRowHeight="12.75"/>
  <cols>
    <col min="1" max="1" width="7.28125" style="210" customWidth="1"/>
    <col min="2" max="2" width="24.421875" style="210" customWidth="1"/>
    <col min="3" max="3" width="16.28125" style="210" customWidth="1"/>
    <col min="4" max="4" width="13.57421875" style="210" customWidth="1"/>
    <col min="5" max="5" width="27.7109375" style="210" customWidth="1"/>
    <col min="6" max="6" width="15.8515625" style="210" customWidth="1"/>
    <col min="7" max="7" width="16.57421875" style="210" customWidth="1"/>
    <col min="8" max="8" width="14.28125" style="210" customWidth="1"/>
    <col min="9" max="9" width="26.140625" style="210" customWidth="1"/>
    <col min="10" max="10" width="14.00390625" style="210" customWidth="1"/>
    <col min="11" max="11" width="20.140625" style="210" customWidth="1"/>
    <col min="12" max="16" width="9.00390625" style="0" customWidth="1"/>
  </cols>
  <sheetData>
    <row r="1" spans="1:11" ht="61.5" customHeight="1">
      <c r="A1" s="69"/>
      <c r="B1" s="208" t="s">
        <v>362</v>
      </c>
      <c r="C1" s="208"/>
      <c r="D1" s="208"/>
      <c r="E1" s="208"/>
      <c r="F1" s="208"/>
      <c r="G1" s="208"/>
      <c r="H1" s="208"/>
      <c r="I1" s="208"/>
      <c r="J1" s="208"/>
      <c r="K1" s="69"/>
    </row>
    <row r="2" spans="1:11" ht="19.5" customHeight="1">
      <c r="A2" s="207" t="s">
        <v>367</v>
      </c>
      <c r="B2" s="207"/>
      <c r="C2" s="207"/>
      <c r="D2" s="207"/>
      <c r="E2" s="207"/>
      <c r="F2" s="207"/>
      <c r="G2" s="207"/>
      <c r="H2" s="207"/>
      <c r="I2" s="207"/>
      <c r="J2" s="207"/>
      <c r="K2" s="207"/>
    </row>
    <row r="3" spans="1:11" ht="57" customHeight="1">
      <c r="A3" s="188" t="s">
        <v>4</v>
      </c>
      <c r="B3" s="188" t="s">
        <v>5</v>
      </c>
      <c r="C3" s="189" t="s">
        <v>6</v>
      </c>
      <c r="D3" s="189"/>
      <c r="E3" s="189"/>
      <c r="F3" s="189" t="s">
        <v>7</v>
      </c>
      <c r="G3" s="189" t="s">
        <v>8</v>
      </c>
      <c r="H3" s="189"/>
      <c r="I3" s="189"/>
      <c r="J3" s="189"/>
      <c r="K3" s="190" t="s">
        <v>363</v>
      </c>
    </row>
    <row r="4" spans="1:11" ht="163.5" customHeight="1">
      <c r="A4" s="188"/>
      <c r="B4" s="188"/>
      <c r="C4" s="129" t="s">
        <v>364</v>
      </c>
      <c r="D4" s="129" t="s">
        <v>365</v>
      </c>
      <c r="E4" s="129" t="s">
        <v>12</v>
      </c>
      <c r="F4" s="189"/>
      <c r="G4" s="130" t="s">
        <v>13</v>
      </c>
      <c r="H4" s="129" t="s">
        <v>366</v>
      </c>
      <c r="I4" s="129" t="s">
        <v>15</v>
      </c>
      <c r="J4" s="129" t="s">
        <v>366</v>
      </c>
      <c r="K4" s="190"/>
    </row>
    <row r="5" spans="1:11" ht="72.75" customHeight="1">
      <c r="A5" s="7">
        <v>1</v>
      </c>
      <c r="B5" s="209" t="s">
        <v>99</v>
      </c>
      <c r="C5" s="9"/>
      <c r="D5" s="209">
        <v>302.76</v>
      </c>
      <c r="E5" s="209" t="s">
        <v>226</v>
      </c>
      <c r="F5" s="10">
        <f aca="true" t="shared" si="0" ref="F5:F29">SUM(C5,D5)</f>
        <v>302.76</v>
      </c>
      <c r="G5" s="11"/>
      <c r="H5" s="9"/>
      <c r="I5" s="209" t="s">
        <v>226</v>
      </c>
      <c r="J5" s="30">
        <v>302.76</v>
      </c>
      <c r="K5" s="12"/>
    </row>
    <row r="6" spans="1:11" ht="70.5" customHeight="1">
      <c r="A6" s="7">
        <v>2</v>
      </c>
      <c r="B6" s="209" t="s">
        <v>227</v>
      </c>
      <c r="C6" s="9"/>
      <c r="D6" s="209">
        <v>40.23</v>
      </c>
      <c r="E6" s="209" t="s">
        <v>226</v>
      </c>
      <c r="F6" s="10">
        <f t="shared" si="0"/>
        <v>40.23</v>
      </c>
      <c r="G6" s="11"/>
      <c r="H6" s="9"/>
      <c r="I6" s="209" t="s">
        <v>226</v>
      </c>
      <c r="J6" s="209">
        <v>40.23</v>
      </c>
      <c r="K6" s="12"/>
    </row>
    <row r="7" spans="1:11" ht="63.75" customHeight="1">
      <c r="A7" s="7">
        <v>3</v>
      </c>
      <c r="B7" s="209" t="s">
        <v>228</v>
      </c>
      <c r="C7" s="9"/>
      <c r="D7" s="209">
        <v>153.49</v>
      </c>
      <c r="E7" s="209" t="s">
        <v>226</v>
      </c>
      <c r="F7" s="10">
        <f t="shared" si="0"/>
        <v>153.49</v>
      </c>
      <c r="G7" s="11"/>
      <c r="H7" s="9"/>
      <c r="I7" s="209" t="s">
        <v>226</v>
      </c>
      <c r="J7" s="209">
        <v>153.49</v>
      </c>
      <c r="K7" s="12"/>
    </row>
    <row r="8" spans="1:11" ht="65.25" customHeight="1">
      <c r="A8" s="7">
        <v>4</v>
      </c>
      <c r="B8" s="209" t="s">
        <v>229</v>
      </c>
      <c r="C8" s="9"/>
      <c r="D8" s="209">
        <v>4.32</v>
      </c>
      <c r="E8" s="209" t="s">
        <v>226</v>
      </c>
      <c r="F8" s="10">
        <f t="shared" si="0"/>
        <v>4.32</v>
      </c>
      <c r="G8" s="11"/>
      <c r="H8" s="9"/>
      <c r="I8" s="209" t="s">
        <v>226</v>
      </c>
      <c r="J8" s="209">
        <v>4.32</v>
      </c>
      <c r="K8" s="12"/>
    </row>
    <row r="9" spans="1:11" ht="66" customHeight="1">
      <c r="A9" s="7">
        <v>5</v>
      </c>
      <c r="B9" s="209" t="s">
        <v>230</v>
      </c>
      <c r="C9" s="9"/>
      <c r="D9" s="209">
        <v>0.75</v>
      </c>
      <c r="E9" s="209" t="s">
        <v>226</v>
      </c>
      <c r="F9" s="10">
        <f t="shared" si="0"/>
        <v>0.75</v>
      </c>
      <c r="G9" s="11"/>
      <c r="H9" s="9"/>
      <c r="I9" s="209" t="s">
        <v>226</v>
      </c>
      <c r="J9" s="209">
        <v>0.75</v>
      </c>
      <c r="K9" s="12"/>
    </row>
    <row r="10" spans="1:11" ht="36" customHeight="1">
      <c r="A10" s="7">
        <v>6</v>
      </c>
      <c r="B10" s="209" t="s">
        <v>231</v>
      </c>
      <c r="C10" s="9"/>
      <c r="D10" s="209">
        <v>11419.11</v>
      </c>
      <c r="E10" s="209" t="s">
        <v>232</v>
      </c>
      <c r="F10" s="10">
        <f t="shared" si="0"/>
        <v>11419.11</v>
      </c>
      <c r="G10" s="13"/>
      <c r="H10" s="9"/>
      <c r="I10" s="209" t="s">
        <v>232</v>
      </c>
      <c r="J10" s="209">
        <v>11419.11</v>
      </c>
      <c r="K10" s="12"/>
    </row>
    <row r="11" spans="1:11" ht="63" customHeight="1">
      <c r="A11" s="7">
        <v>7</v>
      </c>
      <c r="B11" s="209" t="s">
        <v>233</v>
      </c>
      <c r="C11" s="9"/>
      <c r="D11" s="9">
        <v>93.29</v>
      </c>
      <c r="E11" s="209" t="s">
        <v>226</v>
      </c>
      <c r="F11" s="10">
        <f t="shared" si="0"/>
        <v>93.29</v>
      </c>
      <c r="G11" s="13"/>
      <c r="H11" s="9"/>
      <c r="I11" s="209" t="s">
        <v>226</v>
      </c>
      <c r="J11" s="9">
        <v>93.29</v>
      </c>
      <c r="K11" s="12"/>
    </row>
    <row r="12" spans="1:11" ht="47.25">
      <c r="A12" s="7">
        <v>8</v>
      </c>
      <c r="B12" s="8" t="s">
        <v>234</v>
      </c>
      <c r="C12" s="9"/>
      <c r="D12" s="9">
        <v>82.8</v>
      </c>
      <c r="E12" s="8" t="s">
        <v>235</v>
      </c>
      <c r="F12" s="10">
        <f t="shared" si="0"/>
        <v>82.8</v>
      </c>
      <c r="G12" s="11"/>
      <c r="H12" s="9"/>
      <c r="I12" s="8" t="s">
        <v>235</v>
      </c>
      <c r="J12" s="9">
        <v>82.8</v>
      </c>
      <c r="K12" s="12"/>
    </row>
    <row r="13" spans="1:11" ht="31.5">
      <c r="A13" s="7">
        <v>9</v>
      </c>
      <c r="B13" s="8" t="s">
        <v>236</v>
      </c>
      <c r="C13" s="9"/>
      <c r="D13" s="9">
        <v>266.7</v>
      </c>
      <c r="E13" s="8" t="s">
        <v>235</v>
      </c>
      <c r="F13" s="10">
        <f t="shared" si="0"/>
        <v>266.7</v>
      </c>
      <c r="G13" s="11"/>
      <c r="H13" s="9"/>
      <c r="I13" s="8" t="s">
        <v>235</v>
      </c>
      <c r="J13" s="9">
        <v>266.7</v>
      </c>
      <c r="K13" s="12"/>
    </row>
    <row r="14" spans="1:11" ht="31.5">
      <c r="A14" s="7">
        <v>10</v>
      </c>
      <c r="B14" s="8" t="s">
        <v>233</v>
      </c>
      <c r="C14" s="9"/>
      <c r="D14" s="9">
        <v>38.9</v>
      </c>
      <c r="E14" s="8" t="s">
        <v>235</v>
      </c>
      <c r="F14" s="10">
        <f t="shared" si="0"/>
        <v>38.9</v>
      </c>
      <c r="G14" s="11"/>
      <c r="H14" s="9"/>
      <c r="I14" s="8" t="s">
        <v>235</v>
      </c>
      <c r="J14" s="9">
        <v>38.9</v>
      </c>
      <c r="K14" s="12"/>
    </row>
    <row r="15" spans="1:11" ht="15.75">
      <c r="A15" s="7">
        <v>11</v>
      </c>
      <c r="B15" s="11" t="s">
        <v>32</v>
      </c>
      <c r="C15" s="9"/>
      <c r="D15" s="9">
        <v>2</v>
      </c>
      <c r="E15" s="8" t="s">
        <v>237</v>
      </c>
      <c r="F15" s="10">
        <f t="shared" si="0"/>
        <v>2</v>
      </c>
      <c r="G15" s="11"/>
      <c r="H15" s="9"/>
      <c r="I15" s="8" t="s">
        <v>237</v>
      </c>
      <c r="J15" s="9">
        <v>2</v>
      </c>
      <c r="K15" s="12"/>
    </row>
    <row r="16" spans="1:11" ht="21" customHeight="1">
      <c r="A16" s="7">
        <v>12</v>
      </c>
      <c r="B16" s="11" t="s">
        <v>32</v>
      </c>
      <c r="C16" s="9">
        <v>3178.8</v>
      </c>
      <c r="D16" s="9"/>
      <c r="E16" s="8"/>
      <c r="F16" s="10">
        <f t="shared" si="0"/>
        <v>3178.8</v>
      </c>
      <c r="G16" s="11">
        <v>2111</v>
      </c>
      <c r="H16" s="9">
        <v>1382.1</v>
      </c>
      <c r="I16" s="8" t="s">
        <v>238</v>
      </c>
      <c r="J16" s="9"/>
      <c r="K16" s="12"/>
    </row>
    <row r="17" spans="1:11" ht="31.5">
      <c r="A17" s="13"/>
      <c r="B17" s="11"/>
      <c r="C17" s="9"/>
      <c r="D17" s="9"/>
      <c r="E17" s="8"/>
      <c r="F17" s="10">
        <f t="shared" si="0"/>
        <v>0</v>
      </c>
      <c r="G17" s="11">
        <v>2120</v>
      </c>
      <c r="H17" s="9">
        <v>563.2</v>
      </c>
      <c r="I17" s="8" t="s">
        <v>239</v>
      </c>
      <c r="J17" s="9"/>
      <c r="K17" s="12"/>
    </row>
    <row r="18" spans="1:11" ht="49.5" customHeight="1">
      <c r="A18" s="13"/>
      <c r="B18" s="11"/>
      <c r="C18" s="9"/>
      <c r="D18" s="9"/>
      <c r="E18" s="8"/>
      <c r="F18" s="10">
        <f t="shared" si="0"/>
        <v>0</v>
      </c>
      <c r="G18" s="11">
        <v>2210</v>
      </c>
      <c r="H18" s="9">
        <v>136.7</v>
      </c>
      <c r="I18" s="8" t="s">
        <v>240</v>
      </c>
      <c r="J18" s="9"/>
      <c r="K18" s="12"/>
    </row>
    <row r="19" spans="1:11" ht="47.25">
      <c r="A19" s="7"/>
      <c r="B19" s="11"/>
      <c r="C19" s="9"/>
      <c r="D19" s="9"/>
      <c r="E19" s="8"/>
      <c r="F19" s="10">
        <f t="shared" si="0"/>
        <v>0</v>
      </c>
      <c r="G19" s="11">
        <v>2220</v>
      </c>
      <c r="H19" s="9">
        <v>132.2</v>
      </c>
      <c r="I19" s="8" t="s">
        <v>226</v>
      </c>
      <c r="J19" s="9"/>
      <c r="K19" s="12"/>
    </row>
    <row r="20" spans="1:11" ht="15.75">
      <c r="A20" s="7"/>
      <c r="B20" s="11"/>
      <c r="C20" s="9"/>
      <c r="D20" s="9"/>
      <c r="E20" s="8"/>
      <c r="F20" s="10">
        <f t="shared" si="0"/>
        <v>0</v>
      </c>
      <c r="G20" s="11">
        <v>2230</v>
      </c>
      <c r="H20" s="9">
        <v>256.1</v>
      </c>
      <c r="I20" s="8" t="s">
        <v>241</v>
      </c>
      <c r="J20" s="9"/>
      <c r="K20" s="12"/>
    </row>
    <row r="21" spans="1:11" ht="31.5">
      <c r="A21" s="7"/>
      <c r="B21" s="11"/>
      <c r="C21" s="9"/>
      <c r="D21" s="9"/>
      <c r="E21" s="8"/>
      <c r="F21" s="10">
        <f t="shared" si="0"/>
        <v>0</v>
      </c>
      <c r="G21" s="11">
        <v>2240</v>
      </c>
      <c r="H21" s="9">
        <v>274</v>
      </c>
      <c r="I21" s="8" t="s">
        <v>242</v>
      </c>
      <c r="J21" s="9"/>
      <c r="K21" s="12"/>
    </row>
    <row r="22" spans="1:11" ht="31.5">
      <c r="A22" s="7"/>
      <c r="B22" s="11"/>
      <c r="C22" s="9"/>
      <c r="D22" s="9"/>
      <c r="E22" s="8"/>
      <c r="F22" s="10">
        <f t="shared" si="0"/>
        <v>0</v>
      </c>
      <c r="G22" s="11">
        <v>2271</v>
      </c>
      <c r="H22" s="9">
        <v>6.6</v>
      </c>
      <c r="I22" s="8" t="s">
        <v>243</v>
      </c>
      <c r="J22" s="9"/>
      <c r="K22" s="12"/>
    </row>
    <row r="23" spans="1:11" ht="63">
      <c r="A23" s="7"/>
      <c r="B23" s="11"/>
      <c r="C23" s="9"/>
      <c r="D23" s="9"/>
      <c r="E23" s="8"/>
      <c r="F23" s="10">
        <f t="shared" si="0"/>
        <v>0</v>
      </c>
      <c r="G23" s="11">
        <v>2282</v>
      </c>
      <c r="H23" s="9">
        <v>9.2</v>
      </c>
      <c r="I23" s="8" t="s">
        <v>244</v>
      </c>
      <c r="J23" s="9"/>
      <c r="K23" s="12"/>
    </row>
    <row r="24" spans="1:11" ht="78.75">
      <c r="A24" s="7"/>
      <c r="B24" s="11"/>
      <c r="C24" s="9"/>
      <c r="D24" s="9"/>
      <c r="E24" s="8"/>
      <c r="F24" s="10">
        <f t="shared" si="0"/>
        <v>0</v>
      </c>
      <c r="G24" s="11">
        <v>3110</v>
      </c>
      <c r="H24" s="9">
        <v>53.5</v>
      </c>
      <c r="I24" s="8" t="s">
        <v>245</v>
      </c>
      <c r="J24" s="9"/>
      <c r="K24" s="12"/>
    </row>
    <row r="25" spans="1:11" ht="15.75">
      <c r="A25" s="7"/>
      <c r="B25" s="11"/>
      <c r="C25" s="9"/>
      <c r="D25" s="9"/>
      <c r="E25" s="8"/>
      <c r="F25" s="10">
        <f t="shared" si="0"/>
        <v>0</v>
      </c>
      <c r="G25" s="11"/>
      <c r="H25" s="9"/>
      <c r="I25" s="8"/>
      <c r="J25" s="9"/>
      <c r="K25" s="12"/>
    </row>
    <row r="26" spans="1:11" ht="15.75">
      <c r="A26" s="7"/>
      <c r="B26" s="11"/>
      <c r="C26" s="9"/>
      <c r="D26" s="9"/>
      <c r="E26" s="8"/>
      <c r="F26" s="10">
        <f t="shared" si="0"/>
        <v>0</v>
      </c>
      <c r="G26" s="11"/>
      <c r="H26" s="9"/>
      <c r="I26" s="8"/>
      <c r="J26" s="9"/>
      <c r="K26" s="12"/>
    </row>
    <row r="27" spans="1:11" ht="15.75">
      <c r="A27" s="13"/>
      <c r="B27" s="11"/>
      <c r="C27" s="9"/>
      <c r="D27" s="9"/>
      <c r="E27" s="8"/>
      <c r="F27" s="10">
        <f t="shared" si="0"/>
        <v>0</v>
      </c>
      <c r="G27" s="11"/>
      <c r="H27" s="9"/>
      <c r="I27" s="8"/>
      <c r="J27" s="9"/>
      <c r="K27" s="12"/>
    </row>
    <row r="28" spans="1:11" ht="15.75">
      <c r="A28" s="13"/>
      <c r="B28" s="11"/>
      <c r="C28" s="9"/>
      <c r="D28" s="9"/>
      <c r="E28" s="8"/>
      <c r="F28" s="10">
        <f t="shared" si="0"/>
        <v>0</v>
      </c>
      <c r="G28" s="11"/>
      <c r="H28" s="9"/>
      <c r="I28" s="8"/>
      <c r="J28" s="9"/>
      <c r="K28" s="12"/>
    </row>
    <row r="29" spans="1:11" ht="15.75">
      <c r="A29" s="11"/>
      <c r="B29" s="18" t="s">
        <v>23</v>
      </c>
      <c r="C29" s="23">
        <f>SUM(C5:C28)</f>
        <v>3178.8</v>
      </c>
      <c r="D29" s="23">
        <f>SUM(D5:D28)</f>
        <v>12404.35</v>
      </c>
      <c r="E29" s="78"/>
      <c r="F29" s="21">
        <f t="shared" si="0"/>
        <v>15583.150000000001</v>
      </c>
      <c r="G29" s="85"/>
      <c r="H29" s="23">
        <f>SUM(H5:H28)</f>
        <v>2813.5999999999995</v>
      </c>
      <c r="I29" s="78"/>
      <c r="J29" s="23">
        <f>SUM(J5:J28)</f>
        <v>12404.35</v>
      </c>
      <c r="K29" s="23">
        <f>C29-H29</f>
        <v>365.2000000000007</v>
      </c>
    </row>
    <row r="32" spans="2:8" ht="15.75">
      <c r="B32" s="24" t="s">
        <v>24</v>
      </c>
      <c r="F32" s="25"/>
      <c r="G32" s="169"/>
      <c r="H32" s="169"/>
    </row>
    <row r="33" spans="2:8" ht="15">
      <c r="B33" s="24"/>
      <c r="F33" s="170" t="s">
        <v>26</v>
      </c>
      <c r="G33" s="170"/>
      <c r="H33" s="170"/>
    </row>
    <row r="34" spans="2:8" ht="15.75">
      <c r="B34" s="24" t="s">
        <v>27</v>
      </c>
      <c r="F34" s="25"/>
      <c r="G34" s="169"/>
      <c r="H34" s="169"/>
    </row>
    <row r="35" spans="6:8" ht="12.75">
      <c r="F35" s="170" t="s">
        <v>26</v>
      </c>
      <c r="G35" s="170"/>
      <c r="H35" s="170"/>
    </row>
  </sheetData>
  <sheetProtection selectLockedCells="1" selectUnlockedCells="1"/>
  <mergeCells count="12">
    <mergeCell ref="G32:H32"/>
    <mergeCell ref="F33:H33"/>
    <mergeCell ref="G34:H34"/>
    <mergeCell ref="F35:H35"/>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1.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K1"/>
    </sheetView>
  </sheetViews>
  <sheetFormatPr defaultColWidth="11.57421875" defaultRowHeight="12.75"/>
  <cols>
    <col min="1" max="1" width="3.8515625" style="0" customWidth="1"/>
    <col min="2" max="2" width="20.140625" style="0" customWidth="1"/>
    <col min="3" max="3" width="13.57421875" style="0" customWidth="1"/>
    <col min="4" max="4" width="12.8515625" style="0" customWidth="1"/>
    <col min="5" max="5" width="21.421875" style="0" customWidth="1"/>
    <col min="6" max="6" width="15.00390625" style="0" customWidth="1"/>
    <col min="7" max="7" width="20.00390625" style="0" customWidth="1"/>
    <col min="8" max="8" width="12.7109375" style="0" customWidth="1"/>
    <col min="9" max="9" width="19.57421875" style="0" customWidth="1"/>
    <col min="10" max="10" width="12.28125" style="0" customWidth="1"/>
    <col min="11" max="11" width="19.28125" style="0" customWidth="1"/>
  </cols>
  <sheetData>
    <row r="1" spans="1:11" ht="61.5" customHeight="1">
      <c r="A1" s="211" t="s">
        <v>246</v>
      </c>
      <c r="B1" s="211"/>
      <c r="C1" s="211"/>
      <c r="D1" s="211"/>
      <c r="E1" s="211"/>
      <c r="F1" s="211"/>
      <c r="G1" s="211"/>
      <c r="H1" s="211"/>
      <c r="I1" s="211"/>
      <c r="J1" s="211"/>
      <c r="K1" s="211"/>
    </row>
    <row r="2" spans="1:11" ht="41.25" customHeight="1">
      <c r="A2" s="191" t="s">
        <v>247</v>
      </c>
      <c r="B2" s="192" t="s">
        <v>5</v>
      </c>
      <c r="C2" s="192" t="s">
        <v>248</v>
      </c>
      <c r="D2" s="192"/>
      <c r="E2" s="192"/>
      <c r="F2" s="192" t="s">
        <v>249</v>
      </c>
      <c r="G2" s="192" t="s">
        <v>8</v>
      </c>
      <c r="H2" s="192"/>
      <c r="I2" s="192"/>
      <c r="J2" s="192"/>
      <c r="K2" s="192" t="s">
        <v>250</v>
      </c>
    </row>
    <row r="3" spans="1:11" ht="132.75" customHeight="1">
      <c r="A3" s="191"/>
      <c r="B3" s="192"/>
      <c r="C3" s="131" t="s">
        <v>251</v>
      </c>
      <c r="D3" s="131" t="s">
        <v>252</v>
      </c>
      <c r="E3" s="131" t="s">
        <v>253</v>
      </c>
      <c r="F3" s="192"/>
      <c r="G3" s="131" t="s">
        <v>13</v>
      </c>
      <c r="H3" s="131" t="s">
        <v>254</v>
      </c>
      <c r="I3" s="131" t="s">
        <v>255</v>
      </c>
      <c r="J3" s="131" t="s">
        <v>254</v>
      </c>
      <c r="K3" s="192"/>
    </row>
    <row r="4" spans="1:11" ht="17.25" customHeight="1">
      <c r="A4" s="132">
        <v>1</v>
      </c>
      <c r="B4" s="132" t="s">
        <v>32</v>
      </c>
      <c r="C4" s="133">
        <v>1.833</v>
      </c>
      <c r="D4" s="134"/>
      <c r="E4" s="132"/>
      <c r="F4" s="133">
        <v>1.833</v>
      </c>
      <c r="G4" s="135"/>
      <c r="H4" s="134"/>
      <c r="I4" s="132"/>
      <c r="J4" s="134"/>
      <c r="K4" s="132">
        <v>1.833</v>
      </c>
    </row>
    <row r="5" spans="1:11" ht="12.75">
      <c r="A5" s="132">
        <v>2</v>
      </c>
      <c r="B5" s="136" t="s">
        <v>32</v>
      </c>
      <c r="C5" s="133">
        <v>1.5</v>
      </c>
      <c r="D5" s="134"/>
      <c r="E5" s="132"/>
      <c r="F5" s="133">
        <v>1.5</v>
      </c>
      <c r="G5" s="135"/>
      <c r="H5" s="137"/>
      <c r="I5" s="132"/>
      <c r="J5" s="134"/>
      <c r="K5" s="132">
        <v>1.5</v>
      </c>
    </row>
    <row r="6" spans="1:11" ht="12.75">
      <c r="A6" s="132">
        <v>3</v>
      </c>
      <c r="B6" s="132" t="s">
        <v>32</v>
      </c>
      <c r="C6" s="133">
        <v>0.085</v>
      </c>
      <c r="D6" s="134"/>
      <c r="E6" s="132"/>
      <c r="F6" s="133">
        <v>0.085</v>
      </c>
      <c r="G6" s="135"/>
      <c r="H6" s="134"/>
      <c r="I6" s="132"/>
      <c r="J6" s="134"/>
      <c r="K6" s="132">
        <v>0.085</v>
      </c>
    </row>
    <row r="7" spans="1:11" ht="12.75">
      <c r="A7" s="132">
        <v>4</v>
      </c>
      <c r="B7" s="132" t="s">
        <v>32</v>
      </c>
      <c r="C7" s="133">
        <v>0.14</v>
      </c>
      <c r="D7" s="134"/>
      <c r="E7" s="132"/>
      <c r="F7" s="133">
        <v>0.14</v>
      </c>
      <c r="G7" s="135"/>
      <c r="H7" s="134"/>
      <c r="I7" s="132"/>
      <c r="J7" s="134"/>
      <c r="K7" s="132">
        <v>0.14</v>
      </c>
    </row>
    <row r="8" spans="1:11" ht="12.75">
      <c r="A8" s="132">
        <v>5</v>
      </c>
      <c r="B8" s="132" t="s">
        <v>32</v>
      </c>
      <c r="C8" s="133">
        <v>0.14</v>
      </c>
      <c r="D8" s="134"/>
      <c r="E8" s="132"/>
      <c r="F8" s="133">
        <v>0.14</v>
      </c>
      <c r="G8" s="135"/>
      <c r="H8" s="134"/>
      <c r="I8" s="132"/>
      <c r="J8" s="134"/>
      <c r="K8" s="132">
        <v>0.14</v>
      </c>
    </row>
    <row r="9" spans="1:11" ht="18.75" customHeight="1">
      <c r="A9" s="132">
        <v>6</v>
      </c>
      <c r="B9" s="136" t="s">
        <v>32</v>
      </c>
      <c r="C9" s="133">
        <v>0.001</v>
      </c>
      <c r="D9" s="134"/>
      <c r="E9" s="132"/>
      <c r="F9" s="133">
        <v>0.001</v>
      </c>
      <c r="G9" s="135"/>
      <c r="H9" s="134"/>
      <c r="I9" s="132"/>
      <c r="J9" s="134"/>
      <c r="K9" s="132">
        <v>0.001</v>
      </c>
    </row>
    <row r="10" spans="1:11" ht="12.75">
      <c r="A10" s="132">
        <v>7</v>
      </c>
      <c r="B10" s="136" t="s">
        <v>32</v>
      </c>
      <c r="C10" s="133">
        <v>0.001</v>
      </c>
      <c r="D10" s="134"/>
      <c r="E10" s="132"/>
      <c r="F10" s="133">
        <v>0.001</v>
      </c>
      <c r="G10" s="135"/>
      <c r="H10" s="134"/>
      <c r="I10" s="132"/>
      <c r="J10" s="134"/>
      <c r="K10" s="132">
        <v>0.001</v>
      </c>
    </row>
    <row r="11" spans="1:11" ht="12" customHeight="1">
      <c r="A11" s="136">
        <v>8</v>
      </c>
      <c r="B11" s="136" t="s">
        <v>32</v>
      </c>
      <c r="C11" s="138">
        <v>0.471</v>
      </c>
      <c r="D11" s="137"/>
      <c r="E11" s="136"/>
      <c r="F11" s="138">
        <v>0.471</v>
      </c>
      <c r="G11" s="139"/>
      <c r="H11" s="137"/>
      <c r="I11" s="136"/>
      <c r="J11" s="137"/>
      <c r="K11" s="136">
        <v>0.471</v>
      </c>
    </row>
    <row r="12" spans="1:11" ht="16.5" customHeight="1">
      <c r="A12" s="132">
        <v>9</v>
      </c>
      <c r="B12" s="136" t="s">
        <v>32</v>
      </c>
      <c r="C12" s="133">
        <v>0.17</v>
      </c>
      <c r="D12" s="134"/>
      <c r="E12" s="132"/>
      <c r="F12" s="133">
        <v>0.17</v>
      </c>
      <c r="G12" s="136">
        <v>2240</v>
      </c>
      <c r="H12" s="134">
        <v>0.17</v>
      </c>
      <c r="I12" s="132" t="s">
        <v>256</v>
      </c>
      <c r="J12" s="134">
        <v>0.17</v>
      </c>
      <c r="K12" s="132"/>
    </row>
    <row r="13" spans="1:11" ht="12.75" customHeight="1">
      <c r="A13" s="193">
        <v>10</v>
      </c>
      <c r="B13" s="193" t="s">
        <v>257</v>
      </c>
      <c r="C13" s="194"/>
      <c r="D13" s="195">
        <v>4.511</v>
      </c>
      <c r="E13" s="193" t="s">
        <v>258</v>
      </c>
      <c r="F13" s="196">
        <v>4.51</v>
      </c>
      <c r="G13" s="193">
        <v>2220</v>
      </c>
      <c r="H13" s="195">
        <v>4.51</v>
      </c>
      <c r="I13" s="193" t="s">
        <v>259</v>
      </c>
      <c r="J13" s="195">
        <v>4.51</v>
      </c>
      <c r="K13" s="193"/>
    </row>
    <row r="14" spans="1:11" ht="18.75" customHeight="1">
      <c r="A14" s="193"/>
      <c r="B14" s="193"/>
      <c r="C14" s="194"/>
      <c r="D14" s="195"/>
      <c r="E14" s="193"/>
      <c r="F14" s="196"/>
      <c r="G14" s="193"/>
      <c r="H14" s="195"/>
      <c r="I14" s="193"/>
      <c r="J14" s="195"/>
      <c r="K14" s="193"/>
    </row>
    <row r="15" spans="1:11" ht="22.5" customHeight="1">
      <c r="A15" s="132"/>
      <c r="B15" s="141" t="s">
        <v>23</v>
      </c>
      <c r="C15" s="140">
        <f>SUM(C4:C14)</f>
        <v>4.341</v>
      </c>
      <c r="D15" s="140">
        <f>SUM(D4:D14)</f>
        <v>4.511</v>
      </c>
      <c r="E15" s="132"/>
      <c r="F15" s="140">
        <f>SUM(F4:F14)</f>
        <v>8.850999999999999</v>
      </c>
      <c r="G15" s="132"/>
      <c r="H15" s="140">
        <f>SUM(H12:H14)</f>
        <v>4.68</v>
      </c>
      <c r="I15" s="132"/>
      <c r="J15" s="140">
        <f>SUM(J12:J14)</f>
        <v>4.68</v>
      </c>
      <c r="K15" s="140">
        <f>SUM(K4:K14)</f>
        <v>4.171</v>
      </c>
    </row>
    <row r="17" spans="3:9" ht="15.75">
      <c r="C17" s="197" t="s">
        <v>260</v>
      </c>
      <c r="D17" s="197"/>
      <c r="E17" s="142"/>
      <c r="F17" s="142"/>
      <c r="G17" s="142"/>
      <c r="H17" s="198" t="s">
        <v>261</v>
      </c>
      <c r="I17" s="198"/>
    </row>
    <row r="18" spans="3:9" ht="7.5" customHeight="1">
      <c r="C18" s="197"/>
      <c r="D18" s="197"/>
      <c r="E18" s="197"/>
      <c r="F18" s="142"/>
      <c r="G18" s="142"/>
      <c r="H18" s="142"/>
      <c r="I18" s="142"/>
    </row>
    <row r="19" spans="3:9" ht="15.75">
      <c r="C19" s="197" t="s">
        <v>27</v>
      </c>
      <c r="D19" s="197"/>
      <c r="E19" s="197"/>
      <c r="F19" s="142"/>
      <c r="G19" s="142"/>
      <c r="H19" s="198" t="s">
        <v>262</v>
      </c>
      <c r="I19" s="198"/>
    </row>
  </sheetData>
  <sheetProtection selectLockedCells="1" selectUnlockedCells="1"/>
  <mergeCells count="23">
    <mergeCell ref="C18:E18"/>
    <mergeCell ref="C19:E19"/>
    <mergeCell ref="H19:I19"/>
    <mergeCell ref="G13:G14"/>
    <mergeCell ref="H13:H14"/>
    <mergeCell ref="I13:I14"/>
    <mergeCell ref="J13:J14"/>
    <mergeCell ref="K13:K14"/>
    <mergeCell ref="C17:D17"/>
    <mergeCell ref="H17:I17"/>
    <mergeCell ref="A13:A14"/>
    <mergeCell ref="B13:B14"/>
    <mergeCell ref="C13:C14"/>
    <mergeCell ref="D13:D14"/>
    <mergeCell ref="E13:E14"/>
    <mergeCell ref="F13:F14"/>
    <mergeCell ref="A1:K1"/>
    <mergeCell ref="A2:A3"/>
    <mergeCell ref="B2:B3"/>
    <mergeCell ref="C2:E2"/>
    <mergeCell ref="F2:F3"/>
    <mergeCell ref="G2:J2"/>
    <mergeCell ref="K2:K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2.xml><?xml version="1.0" encoding="utf-8"?>
<worksheet xmlns="http://schemas.openxmlformats.org/spreadsheetml/2006/main" xmlns:r="http://schemas.openxmlformats.org/officeDocument/2006/relationships">
  <dimension ref="A1:K24"/>
  <sheetViews>
    <sheetView zoomScale="90" zoomScaleNormal="90" zoomScalePageLayoutView="0" workbookViewId="0" topLeftCell="A1">
      <selection activeCell="F3" sqref="F3:F4"/>
    </sheetView>
  </sheetViews>
  <sheetFormatPr defaultColWidth="11.57421875" defaultRowHeight="12.75"/>
  <cols>
    <col min="1" max="1" width="7.28125" style="0" customWidth="1"/>
    <col min="2" max="2" width="25.14062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91.5" customHeight="1">
      <c r="A1" s="2"/>
      <c r="B1" s="164" t="s">
        <v>263</v>
      </c>
      <c r="C1" s="164"/>
      <c r="D1" s="164"/>
      <c r="E1" s="164"/>
      <c r="F1" s="164"/>
      <c r="G1" s="164"/>
      <c r="H1" s="164"/>
      <c r="I1" s="164"/>
      <c r="J1" s="164"/>
      <c r="K1" s="2"/>
    </row>
    <row r="2" spans="1:11" ht="31.5" customHeight="1">
      <c r="A2" s="165" t="s">
        <v>368</v>
      </c>
      <c r="B2" s="165"/>
      <c r="C2" s="165"/>
      <c r="D2" s="165"/>
      <c r="E2" s="165"/>
      <c r="F2" s="165"/>
      <c r="G2" s="165"/>
      <c r="H2" s="165"/>
      <c r="I2" s="165"/>
      <c r="J2" s="165"/>
      <c r="K2" s="165"/>
    </row>
    <row r="3" spans="1:11" ht="33" customHeight="1">
      <c r="A3" s="166" t="s">
        <v>4</v>
      </c>
      <c r="B3" s="166" t="s">
        <v>5</v>
      </c>
      <c r="C3" s="167" t="s">
        <v>6</v>
      </c>
      <c r="D3" s="167"/>
      <c r="E3" s="167"/>
      <c r="F3" s="167" t="s">
        <v>7</v>
      </c>
      <c r="G3" s="167" t="s">
        <v>8</v>
      </c>
      <c r="H3" s="167"/>
      <c r="I3" s="167"/>
      <c r="J3" s="167"/>
      <c r="K3" s="168" t="s">
        <v>9</v>
      </c>
    </row>
    <row r="4" spans="1:11" ht="158.25" customHeight="1">
      <c r="A4" s="166"/>
      <c r="B4" s="166"/>
      <c r="C4" s="5" t="s">
        <v>10</v>
      </c>
      <c r="D4" s="5" t="s">
        <v>11</v>
      </c>
      <c r="E4" s="5" t="s">
        <v>12</v>
      </c>
      <c r="F4" s="167"/>
      <c r="G4" s="6" t="s">
        <v>13</v>
      </c>
      <c r="H4" s="5" t="s">
        <v>14</v>
      </c>
      <c r="I4" s="5" t="s">
        <v>15</v>
      </c>
      <c r="J4" s="5" t="s">
        <v>14</v>
      </c>
      <c r="K4" s="168"/>
    </row>
    <row r="5" spans="1:11" ht="49.5" customHeight="1">
      <c r="A5" s="88">
        <v>1</v>
      </c>
      <c r="B5" s="7" t="s">
        <v>264</v>
      </c>
      <c r="C5" s="5"/>
      <c r="D5" s="89">
        <v>1.25</v>
      </c>
      <c r="E5" s="7" t="s">
        <v>265</v>
      </c>
      <c r="F5" s="10">
        <f aca="true" t="shared" si="0" ref="F5:F12">SUM(C5,D5)</f>
        <v>1.25</v>
      </c>
      <c r="G5" s="6"/>
      <c r="H5" s="5"/>
      <c r="I5" s="7" t="s">
        <v>265</v>
      </c>
      <c r="J5" s="89">
        <v>1.25</v>
      </c>
      <c r="K5" s="6"/>
    </row>
    <row r="6" spans="1:11" ht="49.5" customHeight="1">
      <c r="A6" s="88">
        <v>2</v>
      </c>
      <c r="B6" s="143" t="s">
        <v>266</v>
      </c>
      <c r="C6" s="5"/>
      <c r="D6" s="89">
        <v>5</v>
      </c>
      <c r="E6" s="7" t="s">
        <v>267</v>
      </c>
      <c r="F6" s="10">
        <f t="shared" si="0"/>
        <v>5</v>
      </c>
      <c r="G6" s="6"/>
      <c r="H6" s="5"/>
      <c r="I6" s="7" t="s">
        <v>267</v>
      </c>
      <c r="J6" s="89">
        <v>5</v>
      </c>
      <c r="K6" s="6"/>
    </row>
    <row r="7" spans="1:11" ht="99" customHeight="1">
      <c r="A7" s="144">
        <v>3</v>
      </c>
      <c r="B7" s="33" t="s">
        <v>268</v>
      </c>
      <c r="C7" s="5"/>
      <c r="D7" s="89">
        <v>7.39</v>
      </c>
      <c r="E7" s="7" t="s">
        <v>267</v>
      </c>
      <c r="F7" s="10">
        <f t="shared" si="0"/>
        <v>7.39</v>
      </c>
      <c r="G7" s="6"/>
      <c r="H7" s="5"/>
      <c r="I7" s="7" t="s">
        <v>267</v>
      </c>
      <c r="J7" s="89">
        <v>7.39</v>
      </c>
      <c r="K7" s="6"/>
    </row>
    <row r="8" spans="1:11" ht="82.5" customHeight="1">
      <c r="A8" s="145">
        <v>3</v>
      </c>
      <c r="B8" s="146"/>
      <c r="C8" s="5"/>
      <c r="D8" s="89">
        <v>0</v>
      </c>
      <c r="E8" s="7" t="s">
        <v>267</v>
      </c>
      <c r="F8" s="10">
        <f t="shared" si="0"/>
        <v>0</v>
      </c>
      <c r="G8" s="6"/>
      <c r="H8" s="5"/>
      <c r="I8" s="7" t="s">
        <v>267</v>
      </c>
      <c r="J8" s="89">
        <v>0</v>
      </c>
      <c r="K8" s="6"/>
    </row>
    <row r="9" spans="1:11" ht="54" customHeight="1">
      <c r="A9" s="87">
        <v>7</v>
      </c>
      <c r="B9" s="147"/>
      <c r="C9" s="9"/>
      <c r="D9" s="9">
        <v>0</v>
      </c>
      <c r="E9" s="7" t="s">
        <v>265</v>
      </c>
      <c r="F9" s="10">
        <f t="shared" si="0"/>
        <v>0</v>
      </c>
      <c r="G9" s="11"/>
      <c r="H9" s="9"/>
      <c r="I9" s="7" t="s">
        <v>265</v>
      </c>
      <c r="J9" s="9">
        <v>0</v>
      </c>
      <c r="K9" s="12"/>
    </row>
    <row r="10" spans="1:11" ht="99" customHeight="1">
      <c r="A10" s="144">
        <v>4</v>
      </c>
      <c r="B10" s="33" t="s">
        <v>269</v>
      </c>
      <c r="C10" s="5"/>
      <c r="D10" s="89">
        <v>4.5</v>
      </c>
      <c r="E10" s="7" t="s">
        <v>267</v>
      </c>
      <c r="F10" s="10">
        <f t="shared" si="0"/>
        <v>4.5</v>
      </c>
      <c r="G10" s="6"/>
      <c r="H10" s="5"/>
      <c r="I10" s="7" t="s">
        <v>267</v>
      </c>
      <c r="J10" s="89">
        <v>4.5</v>
      </c>
      <c r="K10" s="6"/>
    </row>
    <row r="11" spans="1:11" ht="54" customHeight="1">
      <c r="A11" s="148">
        <v>5</v>
      </c>
      <c r="B11" s="149" t="s">
        <v>270</v>
      </c>
      <c r="C11" s="9"/>
      <c r="D11" s="9">
        <v>3.17</v>
      </c>
      <c r="E11" s="7" t="s">
        <v>267</v>
      </c>
      <c r="F11" s="10">
        <f t="shared" si="0"/>
        <v>3.17</v>
      </c>
      <c r="G11" s="11"/>
      <c r="H11" s="9"/>
      <c r="I11" s="7" t="s">
        <v>267</v>
      </c>
      <c r="J11" s="9">
        <v>3.17</v>
      </c>
      <c r="K11" s="12"/>
    </row>
    <row r="12" spans="1:11" ht="16.5" customHeight="1">
      <c r="A12" s="199"/>
      <c r="B12" s="200" t="s">
        <v>136</v>
      </c>
      <c r="C12" s="201">
        <v>207.91</v>
      </c>
      <c r="D12" s="202"/>
      <c r="E12" s="203"/>
      <c r="F12" s="204">
        <f t="shared" si="0"/>
        <v>207.91</v>
      </c>
      <c r="G12" s="87">
        <v>2240</v>
      </c>
      <c r="H12" s="34">
        <v>13.04</v>
      </c>
      <c r="I12" s="203"/>
      <c r="J12" s="202"/>
      <c r="K12" s="205">
        <f>F12-H12-H13</f>
        <v>183.29</v>
      </c>
    </row>
    <row r="13" spans="1:11" ht="15.75">
      <c r="A13" s="199"/>
      <c r="B13" s="200"/>
      <c r="C13" s="201"/>
      <c r="D13" s="202"/>
      <c r="E13" s="203"/>
      <c r="F13" s="204"/>
      <c r="G13" s="13">
        <v>2210</v>
      </c>
      <c r="H13" s="9">
        <v>11.58</v>
      </c>
      <c r="I13" s="203"/>
      <c r="J13" s="202"/>
      <c r="K13" s="202"/>
    </row>
    <row r="14" spans="1:11" ht="15.75">
      <c r="A14" s="7"/>
      <c r="B14" s="36"/>
      <c r="C14" s="9"/>
      <c r="D14" s="9"/>
      <c r="E14" s="8"/>
      <c r="F14" s="10">
        <f>SUM(C14,D14)</f>
        <v>0</v>
      </c>
      <c r="G14" s="13"/>
      <c r="H14" s="9"/>
      <c r="I14" s="8"/>
      <c r="J14" s="9"/>
      <c r="K14" s="12"/>
    </row>
    <row r="15" spans="1:11" ht="15.75">
      <c r="A15" s="7"/>
      <c r="B15" s="11"/>
      <c r="C15" s="9"/>
      <c r="D15" s="9"/>
      <c r="E15" s="8"/>
      <c r="F15" s="10">
        <f>SUM(C15,D15)</f>
        <v>0</v>
      </c>
      <c r="G15" s="11"/>
      <c r="H15" s="9"/>
      <c r="I15" s="8"/>
      <c r="J15" s="9"/>
      <c r="K15" s="12"/>
    </row>
    <row r="16" spans="1:11" ht="15.75">
      <c r="A16" s="15"/>
      <c r="B16" s="18" t="s">
        <v>23</v>
      </c>
      <c r="C16" s="19">
        <f>SUM(C9:C15)</f>
        <v>207.91</v>
      </c>
      <c r="D16" s="19">
        <f>SUM(D5:D15)</f>
        <v>21.310000000000002</v>
      </c>
      <c r="E16" s="20"/>
      <c r="F16" s="21">
        <f>SUM(C16,D16)</f>
        <v>229.22</v>
      </c>
      <c r="G16" s="22"/>
      <c r="H16" s="19">
        <f>SUM(H9:H15)</f>
        <v>24.619999999999997</v>
      </c>
      <c r="I16" s="20"/>
      <c r="J16" s="19">
        <f>SUM(J5:J15)</f>
        <v>21.310000000000002</v>
      </c>
      <c r="K16" s="23">
        <f>C16-H16</f>
        <v>183.29</v>
      </c>
    </row>
    <row r="19" spans="2:8" ht="15.75">
      <c r="B19" s="24" t="s">
        <v>271</v>
      </c>
      <c r="F19" s="25"/>
      <c r="G19" s="169" t="s">
        <v>272</v>
      </c>
      <c r="H19" s="169"/>
    </row>
    <row r="20" spans="2:8" ht="15">
      <c r="B20" s="24"/>
      <c r="F20" s="170" t="s">
        <v>26</v>
      </c>
      <c r="G20" s="170"/>
      <c r="H20" s="170"/>
    </row>
    <row r="21" spans="2:8" ht="15" customHeight="1">
      <c r="B21" s="24" t="s">
        <v>27</v>
      </c>
      <c r="F21" s="206" t="s">
        <v>273</v>
      </c>
      <c r="G21" s="206"/>
      <c r="H21" s="206"/>
    </row>
    <row r="22" spans="6:8" ht="12.75">
      <c r="F22" s="170" t="s">
        <v>26</v>
      </c>
      <c r="G22" s="170"/>
      <c r="H22" s="170"/>
    </row>
    <row r="24" ht="12.75">
      <c r="A24" t="s">
        <v>274</v>
      </c>
    </row>
  </sheetData>
  <sheetProtection selectLockedCells="1" selectUnlockedCells="1"/>
  <mergeCells count="21">
    <mergeCell ref="G19:H19"/>
    <mergeCell ref="F20:H20"/>
    <mergeCell ref="F21:H21"/>
    <mergeCell ref="F22:H22"/>
    <mergeCell ref="K3:K4"/>
    <mergeCell ref="A12:A13"/>
    <mergeCell ref="B12:B13"/>
    <mergeCell ref="C12:C13"/>
    <mergeCell ref="D12:D13"/>
    <mergeCell ref="E12:E13"/>
    <mergeCell ref="F12:F13"/>
    <mergeCell ref="I12:I13"/>
    <mergeCell ref="J12:J13"/>
    <mergeCell ref="K12:K13"/>
    <mergeCell ref="B1:J1"/>
    <mergeCell ref="A2:K2"/>
    <mergeCell ref="A3:A4"/>
    <mergeCell ref="B3:B4"/>
    <mergeCell ref="C3:E3"/>
    <mergeCell ref="F3:F4"/>
    <mergeCell ref="G3:J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3.xml><?xml version="1.0" encoding="utf-8"?>
<worksheet xmlns="http://schemas.openxmlformats.org/spreadsheetml/2006/main" xmlns:r="http://schemas.openxmlformats.org/officeDocument/2006/relationships">
  <dimension ref="A1:K91"/>
  <sheetViews>
    <sheetView zoomScale="90" zoomScaleNormal="90" zoomScalePageLayoutView="0" workbookViewId="0" topLeftCell="A1">
      <selection activeCell="G4" sqref="G4"/>
    </sheetView>
  </sheetViews>
  <sheetFormatPr defaultColWidth="11.57421875" defaultRowHeight="12.7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34.28125" style="0" customWidth="1"/>
    <col min="12" max="16" width="9.00390625" style="0" customWidth="1"/>
  </cols>
  <sheetData>
    <row r="1" spans="1:11" ht="106.5" customHeight="1">
      <c r="A1" s="2"/>
      <c r="B1" s="164" t="s">
        <v>275</v>
      </c>
      <c r="C1" s="164"/>
      <c r="D1" s="164"/>
      <c r="E1" s="164"/>
      <c r="F1" s="164"/>
      <c r="G1" s="164"/>
      <c r="H1" s="164"/>
      <c r="I1" s="164"/>
      <c r="J1" s="164"/>
      <c r="K1" s="2"/>
    </row>
    <row r="2" spans="1:11" ht="31.5" customHeight="1">
      <c r="A2" s="165" t="s">
        <v>29</v>
      </c>
      <c r="B2" s="165"/>
      <c r="C2" s="165"/>
      <c r="D2" s="165"/>
      <c r="E2" s="165"/>
      <c r="F2" s="165"/>
      <c r="G2" s="165"/>
      <c r="H2" s="165"/>
      <c r="I2" s="165"/>
      <c r="J2" s="165"/>
      <c r="K2" s="165"/>
    </row>
    <row r="3" spans="1:11" ht="33" customHeight="1">
      <c r="A3" s="166" t="s">
        <v>4</v>
      </c>
      <c r="B3" s="166" t="s">
        <v>5</v>
      </c>
      <c r="C3" s="167" t="s">
        <v>6</v>
      </c>
      <c r="D3" s="167"/>
      <c r="E3" s="167"/>
      <c r="F3" s="167" t="s">
        <v>7</v>
      </c>
      <c r="G3" s="167" t="s">
        <v>8</v>
      </c>
      <c r="H3" s="167"/>
      <c r="I3" s="167"/>
      <c r="J3" s="167"/>
      <c r="K3" s="168" t="s">
        <v>9</v>
      </c>
    </row>
    <row r="4" spans="1:11" ht="158.25" customHeight="1">
      <c r="A4" s="166"/>
      <c r="B4" s="166"/>
      <c r="C4" s="5" t="s">
        <v>10</v>
      </c>
      <c r="D4" s="5" t="s">
        <v>11</v>
      </c>
      <c r="E4" s="5" t="s">
        <v>12</v>
      </c>
      <c r="F4" s="167"/>
      <c r="G4" s="6" t="s">
        <v>13</v>
      </c>
      <c r="H4" s="5" t="s">
        <v>14</v>
      </c>
      <c r="I4" s="5" t="s">
        <v>15</v>
      </c>
      <c r="J4" s="5" t="s">
        <v>14</v>
      </c>
      <c r="K4" s="168"/>
    </row>
    <row r="5" spans="1:11" ht="15.75">
      <c r="A5" s="7"/>
      <c r="B5" s="11" t="s">
        <v>276</v>
      </c>
      <c r="C5" s="9">
        <v>1329304.85</v>
      </c>
      <c r="D5" s="9" t="s">
        <v>141</v>
      </c>
      <c r="E5" s="8"/>
      <c r="F5" s="10">
        <f aca="true" t="shared" si="0" ref="F5:F85">SUM(C5,D5)</f>
        <v>1329304.85</v>
      </c>
      <c r="G5" s="11"/>
      <c r="H5" s="9"/>
      <c r="I5" s="28"/>
      <c r="J5" s="9"/>
      <c r="K5" s="12"/>
    </row>
    <row r="6" spans="1:11" ht="31.5">
      <c r="A6" s="7">
        <v>1</v>
      </c>
      <c r="B6" s="11" t="s">
        <v>32</v>
      </c>
      <c r="C6" s="9">
        <v>50</v>
      </c>
      <c r="D6" s="9" t="s">
        <v>141</v>
      </c>
      <c r="E6" s="8"/>
      <c r="F6" s="10">
        <f t="shared" si="0"/>
        <v>50</v>
      </c>
      <c r="G6" s="11">
        <v>2240</v>
      </c>
      <c r="H6" s="9">
        <v>400</v>
      </c>
      <c r="I6" s="28" t="s">
        <v>277</v>
      </c>
      <c r="J6" s="9">
        <v>400</v>
      </c>
      <c r="K6" s="12"/>
    </row>
    <row r="7" spans="1:11" ht="15.75">
      <c r="A7" s="7">
        <v>2</v>
      </c>
      <c r="B7" s="11" t="s">
        <v>32</v>
      </c>
      <c r="C7" s="9">
        <v>100000</v>
      </c>
      <c r="D7" s="9"/>
      <c r="E7" s="8"/>
      <c r="F7" s="10">
        <f t="shared" si="0"/>
        <v>100000</v>
      </c>
      <c r="G7" s="11">
        <v>2240</v>
      </c>
      <c r="H7" s="9">
        <v>2684</v>
      </c>
      <c r="I7" s="28" t="s">
        <v>278</v>
      </c>
      <c r="J7" s="9">
        <v>2684</v>
      </c>
      <c r="K7" s="12"/>
    </row>
    <row r="8" spans="1:11" ht="15.75">
      <c r="A8" s="7"/>
      <c r="B8" s="11"/>
      <c r="C8" s="9"/>
      <c r="D8" s="9"/>
      <c r="E8" s="8"/>
      <c r="F8" s="10">
        <f t="shared" si="0"/>
        <v>0</v>
      </c>
      <c r="G8" s="11">
        <v>2111</v>
      </c>
      <c r="H8" s="9">
        <v>98290</v>
      </c>
      <c r="I8" s="28" t="s">
        <v>279</v>
      </c>
      <c r="J8" s="9">
        <v>98290</v>
      </c>
      <c r="K8" s="12"/>
    </row>
    <row r="9" spans="1:11" ht="15.75">
      <c r="A9" s="7"/>
      <c r="B9" s="11"/>
      <c r="C9" s="9"/>
      <c r="D9" s="9"/>
      <c r="E9" s="8"/>
      <c r="F9" s="10">
        <f t="shared" si="0"/>
        <v>0</v>
      </c>
      <c r="G9" s="11">
        <v>2111</v>
      </c>
      <c r="H9" s="9">
        <v>1500</v>
      </c>
      <c r="I9" s="28" t="s">
        <v>280</v>
      </c>
      <c r="J9" s="9">
        <v>1500</v>
      </c>
      <c r="K9" s="12"/>
    </row>
    <row r="10" spans="1:11" ht="15.75">
      <c r="A10" s="7"/>
      <c r="B10" s="11"/>
      <c r="C10" s="9"/>
      <c r="D10" s="9"/>
      <c r="E10" s="8"/>
      <c r="F10" s="10">
        <f t="shared" si="0"/>
        <v>0</v>
      </c>
      <c r="G10" s="11">
        <v>2111</v>
      </c>
      <c r="H10" s="9">
        <v>210</v>
      </c>
      <c r="I10" s="28" t="s">
        <v>281</v>
      </c>
      <c r="J10" s="9">
        <v>210</v>
      </c>
      <c r="K10" s="12"/>
    </row>
    <row r="11" spans="1:11" ht="15.75">
      <c r="A11" s="7"/>
      <c r="B11" s="11"/>
      <c r="C11" s="9"/>
      <c r="D11" s="9"/>
      <c r="E11" s="8"/>
      <c r="F11" s="10">
        <f t="shared" si="0"/>
        <v>0</v>
      </c>
      <c r="G11" s="70">
        <v>2240</v>
      </c>
      <c r="H11" s="9">
        <v>59</v>
      </c>
      <c r="I11" s="8" t="s">
        <v>282</v>
      </c>
      <c r="J11" s="9">
        <v>59</v>
      </c>
      <c r="K11" s="12"/>
    </row>
    <row r="12" spans="1:11" ht="15.75">
      <c r="A12" s="7">
        <v>3</v>
      </c>
      <c r="B12" s="11" t="s">
        <v>283</v>
      </c>
      <c r="C12" s="9">
        <v>146000</v>
      </c>
      <c r="D12" s="9"/>
      <c r="E12" s="8"/>
      <c r="F12" s="10">
        <f t="shared" si="0"/>
        <v>146000</v>
      </c>
      <c r="G12" s="70">
        <v>2210</v>
      </c>
      <c r="H12" s="9">
        <v>40302.76</v>
      </c>
      <c r="I12" s="8" t="s">
        <v>284</v>
      </c>
      <c r="J12" s="9">
        <v>40302.76</v>
      </c>
      <c r="K12" s="12"/>
    </row>
    <row r="13" spans="1:11" ht="47.25">
      <c r="A13" s="7">
        <v>4</v>
      </c>
      <c r="B13" s="8" t="s">
        <v>285</v>
      </c>
      <c r="C13" s="9">
        <v>4238.14</v>
      </c>
      <c r="D13" s="9"/>
      <c r="E13" s="8"/>
      <c r="F13" s="10">
        <f t="shared" si="0"/>
        <v>4238.14</v>
      </c>
      <c r="G13" s="150">
        <v>2210</v>
      </c>
      <c r="H13" s="9">
        <v>7205</v>
      </c>
      <c r="I13" s="8" t="s">
        <v>286</v>
      </c>
      <c r="J13" s="9">
        <v>7205</v>
      </c>
      <c r="K13" s="12"/>
    </row>
    <row r="14" spans="1:11" ht="15" customHeight="1">
      <c r="A14" s="13">
        <v>5</v>
      </c>
      <c r="B14" s="11" t="s">
        <v>32</v>
      </c>
      <c r="C14" s="9">
        <v>100000</v>
      </c>
      <c r="D14" s="9"/>
      <c r="E14" s="8"/>
      <c r="F14" s="10">
        <f t="shared" si="0"/>
        <v>100000</v>
      </c>
      <c r="G14" s="11">
        <v>2240</v>
      </c>
      <c r="H14" s="9">
        <v>400</v>
      </c>
      <c r="I14" s="28" t="s">
        <v>277</v>
      </c>
      <c r="J14" s="9">
        <v>400</v>
      </c>
      <c r="K14" s="12"/>
    </row>
    <row r="15" spans="1:11" ht="21.75" customHeight="1">
      <c r="A15" s="7"/>
      <c r="B15" s="11"/>
      <c r="C15" s="9"/>
      <c r="D15" s="9"/>
      <c r="E15" s="8"/>
      <c r="F15" s="10">
        <f t="shared" si="0"/>
        <v>0</v>
      </c>
      <c r="G15" s="150">
        <v>2240</v>
      </c>
      <c r="H15" s="9">
        <v>54.5</v>
      </c>
      <c r="I15" s="8" t="s">
        <v>287</v>
      </c>
      <c r="J15" s="9">
        <v>54.5</v>
      </c>
      <c r="K15" s="12"/>
    </row>
    <row r="16" spans="1:11" ht="15.75">
      <c r="A16" s="7"/>
      <c r="B16" s="11"/>
      <c r="C16" s="9"/>
      <c r="D16" s="9"/>
      <c r="E16" s="8"/>
      <c r="F16" s="10">
        <f t="shared" si="0"/>
        <v>0</v>
      </c>
      <c r="G16" s="150">
        <v>2210</v>
      </c>
      <c r="H16" s="9">
        <v>34369.92</v>
      </c>
      <c r="I16" s="8" t="s">
        <v>288</v>
      </c>
      <c r="J16" s="9">
        <v>34369.92</v>
      </c>
      <c r="K16" s="12"/>
    </row>
    <row r="17" spans="1:11" ht="15.75">
      <c r="A17" s="7"/>
      <c r="B17" s="11"/>
      <c r="C17" s="9"/>
      <c r="D17" s="9"/>
      <c r="E17" s="8"/>
      <c r="F17" s="10">
        <f t="shared" si="0"/>
        <v>0</v>
      </c>
      <c r="G17" s="151"/>
      <c r="H17" s="9"/>
      <c r="I17" s="8"/>
      <c r="J17" s="9"/>
      <c r="K17" s="12"/>
    </row>
    <row r="18" spans="1:11" ht="15.75">
      <c r="A18" s="7"/>
      <c r="B18" s="11"/>
      <c r="C18" s="9"/>
      <c r="D18" s="9"/>
      <c r="E18" s="8"/>
      <c r="F18" s="10">
        <f t="shared" si="0"/>
        <v>0</v>
      </c>
      <c r="G18" s="151"/>
      <c r="H18" s="9"/>
      <c r="I18" s="8"/>
      <c r="J18" s="9"/>
      <c r="K18" s="12"/>
    </row>
    <row r="19" spans="1:11" ht="15.75">
      <c r="A19" s="7"/>
      <c r="B19" s="11"/>
      <c r="C19" s="9"/>
      <c r="D19" s="9"/>
      <c r="E19" s="8"/>
      <c r="F19" s="10">
        <f t="shared" si="0"/>
        <v>0</v>
      </c>
      <c r="G19" s="11"/>
      <c r="H19" s="9"/>
      <c r="I19" s="8"/>
      <c r="J19" s="9"/>
      <c r="K19" s="12"/>
    </row>
    <row r="20" spans="1:11" ht="31.5">
      <c r="A20" s="7">
        <v>6</v>
      </c>
      <c r="B20" s="11" t="s">
        <v>32</v>
      </c>
      <c r="C20" s="9">
        <v>100000</v>
      </c>
      <c r="D20" s="9"/>
      <c r="E20" s="8"/>
      <c r="F20" s="10">
        <f t="shared" si="0"/>
        <v>100000</v>
      </c>
      <c r="G20" s="11">
        <v>2111</v>
      </c>
      <c r="H20" s="9">
        <f>14760+14742</f>
        <v>29502</v>
      </c>
      <c r="I20" s="8" t="s">
        <v>289</v>
      </c>
      <c r="J20" s="9">
        <v>29502</v>
      </c>
      <c r="K20" s="12"/>
    </row>
    <row r="21" spans="1:11" ht="15.75">
      <c r="A21" s="7"/>
      <c r="B21" s="11"/>
      <c r="C21" s="9"/>
      <c r="D21" s="9"/>
      <c r="E21" s="8"/>
      <c r="F21" s="10">
        <f t="shared" si="0"/>
        <v>0</v>
      </c>
      <c r="G21" s="11">
        <v>2111</v>
      </c>
      <c r="H21" s="9">
        <f>1230+1228.5</f>
        <v>2458.5</v>
      </c>
      <c r="I21" s="8" t="s">
        <v>290</v>
      </c>
      <c r="J21" s="9">
        <v>2458.5</v>
      </c>
      <c r="K21" s="12"/>
    </row>
    <row r="22" spans="1:11" ht="15.75">
      <c r="A22" s="7"/>
      <c r="B22" s="11"/>
      <c r="C22" s="9"/>
      <c r="D22" s="9"/>
      <c r="E22" s="8"/>
      <c r="F22" s="10">
        <f t="shared" si="0"/>
        <v>0</v>
      </c>
      <c r="G22" s="11">
        <v>2120</v>
      </c>
      <c r="H22" s="9">
        <f>18040+18018</f>
        <v>36058</v>
      </c>
      <c r="I22" s="8" t="s">
        <v>291</v>
      </c>
      <c r="J22" s="9">
        <v>36058</v>
      </c>
      <c r="K22" s="12"/>
    </row>
    <row r="23" spans="1:11" ht="15.75">
      <c r="A23" s="13"/>
      <c r="B23" s="11"/>
      <c r="C23" s="9"/>
      <c r="D23" s="9"/>
      <c r="E23" s="8"/>
      <c r="F23" s="10">
        <f t="shared" si="0"/>
        <v>0</v>
      </c>
      <c r="G23" s="11">
        <v>2111</v>
      </c>
      <c r="H23" s="9">
        <f>285+240</f>
        <v>525</v>
      </c>
      <c r="I23" s="8" t="s">
        <v>281</v>
      </c>
      <c r="J23" s="9">
        <v>525</v>
      </c>
      <c r="K23" s="12"/>
    </row>
    <row r="24" spans="1:11" ht="15.75">
      <c r="A24" s="13"/>
      <c r="B24" s="11"/>
      <c r="C24" s="9"/>
      <c r="D24" s="9"/>
      <c r="E24" s="8"/>
      <c r="F24" s="10">
        <f t="shared" si="0"/>
        <v>0</v>
      </c>
      <c r="G24" s="11">
        <v>2111</v>
      </c>
      <c r="H24" s="9">
        <f>34957.5+30767.5+27289.5+38400</f>
        <v>131414.5</v>
      </c>
      <c r="I24" s="8" t="s">
        <v>279</v>
      </c>
      <c r="J24" s="9">
        <v>131414.5</v>
      </c>
      <c r="K24" s="12"/>
    </row>
    <row r="25" spans="1:11" ht="15.75">
      <c r="A25" s="7"/>
      <c r="B25" s="11"/>
      <c r="C25" s="9"/>
      <c r="D25" s="9"/>
      <c r="E25" s="8"/>
      <c r="F25" s="10">
        <f t="shared" si="0"/>
        <v>0</v>
      </c>
      <c r="G25" s="11">
        <v>2210</v>
      </c>
      <c r="H25" s="9">
        <v>27750</v>
      </c>
      <c r="I25" s="8" t="s">
        <v>142</v>
      </c>
      <c r="J25" s="9">
        <v>27750</v>
      </c>
      <c r="K25" s="12"/>
    </row>
    <row r="26" spans="1:11" ht="15.75">
      <c r="A26" s="7"/>
      <c r="B26" s="11"/>
      <c r="C26" s="9"/>
      <c r="D26" s="9"/>
      <c r="E26" s="8"/>
      <c r="F26" s="10">
        <f t="shared" si="0"/>
        <v>0</v>
      </c>
      <c r="G26" s="11">
        <v>2210</v>
      </c>
      <c r="H26" s="9">
        <v>2389</v>
      </c>
      <c r="I26" s="8" t="s">
        <v>144</v>
      </c>
      <c r="J26" s="9">
        <v>2389</v>
      </c>
      <c r="K26" s="12"/>
    </row>
    <row r="27" spans="1:11" ht="31.5">
      <c r="A27" s="7"/>
      <c r="B27" s="11"/>
      <c r="C27" s="9"/>
      <c r="D27" s="9"/>
      <c r="E27" s="8"/>
      <c r="F27" s="10">
        <f t="shared" si="0"/>
        <v>0</v>
      </c>
      <c r="G27" s="11">
        <v>2240</v>
      </c>
      <c r="H27" s="9">
        <v>400</v>
      </c>
      <c r="I27" s="28" t="s">
        <v>292</v>
      </c>
      <c r="J27" s="9">
        <v>400</v>
      </c>
      <c r="K27" s="12"/>
    </row>
    <row r="28" spans="1:11" ht="31.5">
      <c r="A28" s="7"/>
      <c r="B28" s="11"/>
      <c r="C28" s="9"/>
      <c r="D28" s="9"/>
      <c r="E28" s="8"/>
      <c r="F28" s="10">
        <f t="shared" si="0"/>
        <v>0</v>
      </c>
      <c r="G28" s="11">
        <v>2210</v>
      </c>
      <c r="H28" s="9">
        <v>6531</v>
      </c>
      <c r="I28" s="8" t="s">
        <v>293</v>
      </c>
      <c r="J28" s="9">
        <v>6531</v>
      </c>
      <c r="K28" s="12"/>
    </row>
    <row r="29" spans="1:11" ht="31.5">
      <c r="A29" s="7"/>
      <c r="B29" s="11"/>
      <c r="C29" s="9"/>
      <c r="D29" s="9"/>
      <c r="E29" s="8"/>
      <c r="F29" s="10">
        <f t="shared" si="0"/>
        <v>0</v>
      </c>
      <c r="G29" s="70">
        <v>2240</v>
      </c>
      <c r="H29" s="9">
        <v>68</v>
      </c>
      <c r="I29" s="8" t="s">
        <v>294</v>
      </c>
      <c r="J29" s="9">
        <v>68</v>
      </c>
      <c r="K29" s="12"/>
    </row>
    <row r="30" spans="1:11" ht="31.5">
      <c r="A30" s="7">
        <v>7</v>
      </c>
      <c r="B30" s="11" t="s">
        <v>32</v>
      </c>
      <c r="C30" s="9">
        <v>100000</v>
      </c>
      <c r="D30" s="9"/>
      <c r="E30" s="8"/>
      <c r="F30" s="10">
        <f t="shared" si="0"/>
        <v>100000</v>
      </c>
      <c r="G30" s="11">
        <v>2111</v>
      </c>
      <c r="H30" s="9">
        <v>14760</v>
      </c>
      <c r="I30" s="8" t="s">
        <v>289</v>
      </c>
      <c r="J30" s="9">
        <v>14760</v>
      </c>
      <c r="K30" s="12"/>
    </row>
    <row r="31" spans="1:11" ht="15.75">
      <c r="A31" s="7"/>
      <c r="B31" s="11"/>
      <c r="C31" s="9"/>
      <c r="D31" s="9"/>
      <c r="E31" s="8"/>
      <c r="F31" s="10">
        <f t="shared" si="0"/>
        <v>0</v>
      </c>
      <c r="G31" s="11">
        <v>2111</v>
      </c>
      <c r="H31" s="9">
        <v>1230</v>
      </c>
      <c r="I31" s="8" t="s">
        <v>290</v>
      </c>
      <c r="J31" s="9">
        <v>1230</v>
      </c>
      <c r="K31" s="12"/>
    </row>
    <row r="32" spans="1:11" ht="15.75">
      <c r="A32" s="7"/>
      <c r="B32" s="11"/>
      <c r="C32" s="9"/>
      <c r="D32" s="9"/>
      <c r="E32" s="8"/>
      <c r="F32" s="10">
        <f t="shared" si="0"/>
        <v>0</v>
      </c>
      <c r="G32" s="11">
        <v>2120</v>
      </c>
      <c r="H32" s="9">
        <v>18040</v>
      </c>
      <c r="I32" s="8" t="s">
        <v>291</v>
      </c>
      <c r="J32" s="9">
        <v>18040</v>
      </c>
      <c r="K32" s="12"/>
    </row>
    <row r="33" spans="1:11" ht="15.75">
      <c r="A33" s="13"/>
      <c r="B33" s="11"/>
      <c r="C33" s="9"/>
      <c r="D33" s="9"/>
      <c r="E33" s="8"/>
      <c r="F33" s="10">
        <f t="shared" si="0"/>
        <v>0</v>
      </c>
      <c r="G33" s="11">
        <v>2111</v>
      </c>
      <c r="H33" s="9">
        <v>330</v>
      </c>
      <c r="I33" s="8" t="s">
        <v>281</v>
      </c>
      <c r="J33" s="9">
        <v>330</v>
      </c>
      <c r="K33" s="12"/>
    </row>
    <row r="34" spans="1:11" ht="15.75">
      <c r="A34" s="13"/>
      <c r="B34" s="11"/>
      <c r="C34" s="9"/>
      <c r="D34" s="9"/>
      <c r="E34" s="8"/>
      <c r="F34" s="10">
        <f t="shared" si="0"/>
        <v>0</v>
      </c>
      <c r="G34" s="11">
        <v>2111</v>
      </c>
      <c r="H34" s="9">
        <v>65680</v>
      </c>
      <c r="I34" s="8" t="s">
        <v>279</v>
      </c>
      <c r="J34" s="9">
        <v>65680</v>
      </c>
      <c r="K34" s="12"/>
    </row>
    <row r="35" spans="1:11" ht="31.5">
      <c r="A35" s="7"/>
      <c r="B35" s="11"/>
      <c r="C35" s="9"/>
      <c r="D35" s="9"/>
      <c r="E35" s="8"/>
      <c r="F35" s="10">
        <f t="shared" si="0"/>
        <v>0</v>
      </c>
      <c r="G35" s="11">
        <v>2240</v>
      </c>
      <c r="H35" s="9">
        <v>400</v>
      </c>
      <c r="I35" s="28" t="s">
        <v>295</v>
      </c>
      <c r="J35" s="9">
        <v>400</v>
      </c>
      <c r="K35" s="12"/>
    </row>
    <row r="36" spans="1:11" ht="31.5">
      <c r="A36" s="7"/>
      <c r="B36" s="11"/>
      <c r="C36" s="9"/>
      <c r="D36" s="9"/>
      <c r="E36" s="8"/>
      <c r="F36" s="10">
        <f t="shared" si="0"/>
        <v>0</v>
      </c>
      <c r="G36" s="70">
        <v>2240</v>
      </c>
      <c r="H36" s="9">
        <v>60.5</v>
      </c>
      <c r="I36" s="8" t="s">
        <v>294</v>
      </c>
      <c r="J36" s="9">
        <v>60.5</v>
      </c>
      <c r="K36" s="12"/>
    </row>
    <row r="37" spans="1:11" ht="15.75">
      <c r="A37" s="7"/>
      <c r="B37" s="11"/>
      <c r="C37" s="9"/>
      <c r="D37" s="9"/>
      <c r="E37" s="8"/>
      <c r="F37" s="10">
        <f t="shared" si="0"/>
        <v>0</v>
      </c>
      <c r="G37" s="11">
        <v>2210</v>
      </c>
      <c r="H37" s="9">
        <v>6150</v>
      </c>
      <c r="I37" s="8" t="s">
        <v>296</v>
      </c>
      <c r="J37" s="9">
        <v>6150</v>
      </c>
      <c r="K37" s="12"/>
    </row>
    <row r="38" spans="1:11" ht="31.5">
      <c r="A38" s="7"/>
      <c r="B38" s="11"/>
      <c r="C38" s="9"/>
      <c r="D38" s="9"/>
      <c r="E38" s="8"/>
      <c r="F38" s="10">
        <f t="shared" si="0"/>
        <v>0</v>
      </c>
      <c r="G38" s="11">
        <v>2210</v>
      </c>
      <c r="H38" s="9">
        <v>17090.03</v>
      </c>
      <c r="I38" s="8" t="s">
        <v>297</v>
      </c>
      <c r="J38" s="9">
        <v>17090.03</v>
      </c>
      <c r="K38" s="12"/>
    </row>
    <row r="39" spans="1:11" ht="31.5">
      <c r="A39" s="7">
        <v>8</v>
      </c>
      <c r="B39" s="8" t="s">
        <v>285</v>
      </c>
      <c r="C39" s="9">
        <v>70532.5</v>
      </c>
      <c r="D39" s="9"/>
      <c r="E39" s="8"/>
      <c r="F39" s="10">
        <f t="shared" si="0"/>
        <v>70532.5</v>
      </c>
      <c r="G39" s="11">
        <v>2111</v>
      </c>
      <c r="H39" s="9">
        <v>14760</v>
      </c>
      <c r="I39" s="8" t="s">
        <v>289</v>
      </c>
      <c r="J39" s="9">
        <v>14760</v>
      </c>
      <c r="K39" s="12"/>
    </row>
    <row r="40" spans="1:11" ht="15.75">
      <c r="A40" s="7">
        <v>9</v>
      </c>
      <c r="B40" s="11" t="s">
        <v>32</v>
      </c>
      <c r="C40" s="9">
        <v>100000</v>
      </c>
      <c r="D40" s="9"/>
      <c r="E40" s="8"/>
      <c r="F40" s="10">
        <f t="shared" si="0"/>
        <v>100000</v>
      </c>
      <c r="G40" s="11">
        <v>2111</v>
      </c>
      <c r="H40" s="9">
        <v>1230</v>
      </c>
      <c r="I40" s="8" t="s">
        <v>290</v>
      </c>
      <c r="J40" s="9">
        <v>1230</v>
      </c>
      <c r="K40" s="12"/>
    </row>
    <row r="41" spans="1:11" ht="15.75">
      <c r="A41" s="7"/>
      <c r="B41" s="11"/>
      <c r="C41" s="9"/>
      <c r="D41" s="9"/>
      <c r="E41" s="8"/>
      <c r="F41" s="10">
        <f t="shared" si="0"/>
        <v>0</v>
      </c>
      <c r="G41" s="11">
        <v>2120</v>
      </c>
      <c r="H41" s="9">
        <v>18040</v>
      </c>
      <c r="I41" s="8" t="s">
        <v>291</v>
      </c>
      <c r="J41" s="9">
        <v>18040</v>
      </c>
      <c r="K41" s="12"/>
    </row>
    <row r="42" spans="1:11" ht="15.75">
      <c r="A42" s="7"/>
      <c r="B42" s="11"/>
      <c r="C42" s="9"/>
      <c r="D42" s="9"/>
      <c r="E42" s="8"/>
      <c r="F42" s="10">
        <f t="shared" si="0"/>
        <v>0</v>
      </c>
      <c r="G42" s="11">
        <v>2111</v>
      </c>
      <c r="H42" s="9">
        <v>100</v>
      </c>
      <c r="I42" s="8" t="s">
        <v>281</v>
      </c>
      <c r="J42" s="9">
        <v>100</v>
      </c>
      <c r="K42" s="12"/>
    </row>
    <row r="43" spans="1:11" ht="15.75">
      <c r="A43" s="13"/>
      <c r="B43" s="11"/>
      <c r="C43" s="9"/>
      <c r="D43" s="9"/>
      <c r="E43" s="8"/>
      <c r="F43" s="10">
        <f t="shared" si="0"/>
        <v>0</v>
      </c>
      <c r="G43" s="11">
        <v>2111</v>
      </c>
      <c r="H43" s="9">
        <v>65910</v>
      </c>
      <c r="I43" s="8" t="s">
        <v>279</v>
      </c>
      <c r="J43" s="9">
        <v>65910</v>
      </c>
      <c r="K43" s="12"/>
    </row>
    <row r="44" spans="1:11" ht="31.5">
      <c r="A44" s="13"/>
      <c r="B44" s="11"/>
      <c r="C44" s="9"/>
      <c r="D44" s="9"/>
      <c r="E44" s="8"/>
      <c r="F44" s="10">
        <f t="shared" si="0"/>
        <v>0</v>
      </c>
      <c r="G44" s="11">
        <v>2240</v>
      </c>
      <c r="H44" s="9">
        <v>400</v>
      </c>
      <c r="I44" s="28" t="s">
        <v>295</v>
      </c>
      <c r="J44" s="9">
        <v>400</v>
      </c>
      <c r="K44" s="12"/>
    </row>
    <row r="45" spans="1:11" ht="31.5">
      <c r="A45" s="14"/>
      <c r="B45" s="15"/>
      <c r="C45" s="16"/>
      <c r="D45" s="16"/>
      <c r="E45" s="17"/>
      <c r="F45" s="10">
        <f t="shared" si="0"/>
        <v>0</v>
      </c>
      <c r="G45" s="70">
        <v>2240</v>
      </c>
      <c r="H45" s="9">
        <v>63.5</v>
      </c>
      <c r="I45" s="8" t="s">
        <v>298</v>
      </c>
      <c r="J45" s="9">
        <v>63.5</v>
      </c>
      <c r="K45" s="12"/>
    </row>
    <row r="46" spans="1:11" ht="15.75">
      <c r="A46" s="14"/>
      <c r="B46" s="15"/>
      <c r="C46" s="16"/>
      <c r="D46" s="16"/>
      <c r="E46" s="17"/>
      <c r="F46" s="10">
        <f t="shared" si="0"/>
        <v>0</v>
      </c>
      <c r="G46" s="70">
        <v>2210</v>
      </c>
      <c r="H46" s="9">
        <v>6520</v>
      </c>
      <c r="I46" s="8" t="s">
        <v>299</v>
      </c>
      <c r="J46" s="9">
        <v>6520</v>
      </c>
      <c r="K46" s="12"/>
    </row>
    <row r="47" spans="1:11" ht="15.75">
      <c r="A47" s="14"/>
      <c r="B47" s="15"/>
      <c r="C47" s="16"/>
      <c r="D47" s="16"/>
      <c r="E47" s="17"/>
      <c r="F47" s="10">
        <f t="shared" si="0"/>
        <v>0</v>
      </c>
      <c r="G47" s="70">
        <v>2210</v>
      </c>
      <c r="H47" s="9">
        <v>2999</v>
      </c>
      <c r="I47" s="8" t="s">
        <v>300</v>
      </c>
      <c r="J47" s="9">
        <v>2999</v>
      </c>
      <c r="K47" s="12"/>
    </row>
    <row r="48" spans="1:11" ht="15.75">
      <c r="A48" s="14"/>
      <c r="B48" s="15"/>
      <c r="C48" s="16"/>
      <c r="D48" s="16"/>
      <c r="E48" s="17"/>
      <c r="F48" s="10">
        <f t="shared" si="0"/>
        <v>0</v>
      </c>
      <c r="G48" s="70">
        <v>2210</v>
      </c>
      <c r="H48" s="9">
        <v>2251.98</v>
      </c>
      <c r="I48" s="8" t="s">
        <v>301</v>
      </c>
      <c r="J48" s="9">
        <v>2251.98</v>
      </c>
      <c r="K48" s="12"/>
    </row>
    <row r="49" spans="1:11" ht="47.25">
      <c r="A49" s="14"/>
      <c r="B49" s="15"/>
      <c r="C49" s="16"/>
      <c r="D49" s="16"/>
      <c r="E49" s="17"/>
      <c r="F49" s="10">
        <f t="shared" si="0"/>
        <v>0</v>
      </c>
      <c r="G49" s="70">
        <v>2240</v>
      </c>
      <c r="H49" s="9">
        <v>1311120</v>
      </c>
      <c r="I49" s="8" t="s">
        <v>302</v>
      </c>
      <c r="J49" s="9">
        <v>1311120</v>
      </c>
      <c r="K49" s="12"/>
    </row>
    <row r="50" spans="1:11" ht="31.5">
      <c r="A50" s="14">
        <v>10</v>
      </c>
      <c r="B50" s="8" t="s">
        <v>285</v>
      </c>
      <c r="C50" s="9">
        <v>11592</v>
      </c>
      <c r="D50" s="16"/>
      <c r="E50" s="17"/>
      <c r="F50" s="10">
        <f t="shared" si="0"/>
        <v>11592</v>
      </c>
      <c r="G50" s="70">
        <v>2240</v>
      </c>
      <c r="H50" s="9">
        <v>198</v>
      </c>
      <c r="I50" s="8" t="s">
        <v>303</v>
      </c>
      <c r="J50" s="9">
        <v>198</v>
      </c>
      <c r="K50" s="12"/>
    </row>
    <row r="51" spans="1:11" ht="31.5">
      <c r="A51" s="14">
        <v>11</v>
      </c>
      <c r="B51" s="11" t="s">
        <v>32</v>
      </c>
      <c r="C51" s="9">
        <v>100000</v>
      </c>
      <c r="D51" s="16"/>
      <c r="E51" s="17"/>
      <c r="F51" s="10">
        <f t="shared" si="0"/>
        <v>100000</v>
      </c>
      <c r="G51" s="70">
        <v>2240</v>
      </c>
      <c r="H51" s="9">
        <v>50</v>
      </c>
      <c r="I51" s="8" t="s">
        <v>304</v>
      </c>
      <c r="J51" s="9">
        <v>50</v>
      </c>
      <c r="K51" s="12"/>
    </row>
    <row r="52" spans="1:11" ht="31.5">
      <c r="A52" s="14"/>
      <c r="B52" s="15"/>
      <c r="C52" s="16"/>
      <c r="D52" s="16"/>
      <c r="E52" s="17"/>
      <c r="F52" s="10">
        <f t="shared" si="0"/>
        <v>0</v>
      </c>
      <c r="G52" s="11">
        <v>2240</v>
      </c>
      <c r="H52" s="9">
        <v>400</v>
      </c>
      <c r="I52" s="28" t="s">
        <v>305</v>
      </c>
      <c r="J52" s="9">
        <v>400</v>
      </c>
      <c r="K52" s="12"/>
    </row>
    <row r="53" spans="1:11" ht="15.75">
      <c r="A53" s="14"/>
      <c r="B53" s="15" t="s">
        <v>306</v>
      </c>
      <c r="C53" s="16"/>
      <c r="D53" s="16">
        <v>125715.23</v>
      </c>
      <c r="E53" s="17" t="s">
        <v>17</v>
      </c>
      <c r="F53" s="10">
        <f t="shared" si="0"/>
        <v>125715.23</v>
      </c>
      <c r="G53" s="11">
        <v>2220</v>
      </c>
      <c r="H53" s="9"/>
      <c r="I53" s="28"/>
      <c r="J53" s="9">
        <v>125715.23</v>
      </c>
      <c r="K53" s="12"/>
    </row>
    <row r="54" spans="1:11" ht="15.75">
      <c r="A54" s="14"/>
      <c r="B54" s="15" t="s">
        <v>307</v>
      </c>
      <c r="C54" s="16"/>
      <c r="D54" s="16">
        <v>28836</v>
      </c>
      <c r="E54" s="17" t="s">
        <v>30</v>
      </c>
      <c r="F54" s="10">
        <f t="shared" si="0"/>
        <v>28836</v>
      </c>
      <c r="G54" s="11">
        <v>2210</v>
      </c>
      <c r="H54" s="9"/>
      <c r="I54" s="28"/>
      <c r="J54" s="9">
        <v>28836</v>
      </c>
      <c r="K54" s="12"/>
    </row>
    <row r="55" spans="1:11" ht="15.75">
      <c r="A55" s="14"/>
      <c r="B55" s="15" t="s">
        <v>308</v>
      </c>
      <c r="C55" s="16"/>
      <c r="D55" s="16">
        <v>66389.39</v>
      </c>
      <c r="E55" s="17" t="s">
        <v>309</v>
      </c>
      <c r="F55" s="10">
        <f t="shared" si="0"/>
        <v>66389.39</v>
      </c>
      <c r="G55" s="11">
        <v>2220</v>
      </c>
      <c r="H55" s="9"/>
      <c r="I55" s="28"/>
      <c r="J55" s="9">
        <v>66389.39</v>
      </c>
      <c r="K55" s="12"/>
    </row>
    <row r="56" spans="1:11" ht="31.5">
      <c r="A56" s="14"/>
      <c r="B56" s="15" t="s">
        <v>310</v>
      </c>
      <c r="C56" s="16"/>
      <c r="D56" s="16">
        <v>3000</v>
      </c>
      <c r="E56" s="17" t="s">
        <v>311</v>
      </c>
      <c r="F56" s="10">
        <f t="shared" si="0"/>
        <v>3000</v>
      </c>
      <c r="G56" s="11">
        <v>2210</v>
      </c>
      <c r="H56" s="9"/>
      <c r="I56" s="28"/>
      <c r="J56" s="9">
        <v>3000</v>
      </c>
      <c r="K56" s="12"/>
    </row>
    <row r="57" spans="1:11" ht="15.75">
      <c r="A57" s="14"/>
      <c r="B57" s="15" t="s">
        <v>312</v>
      </c>
      <c r="C57" s="16"/>
      <c r="D57" s="16">
        <v>19000</v>
      </c>
      <c r="E57" s="17" t="s">
        <v>313</v>
      </c>
      <c r="F57" s="10">
        <f t="shared" si="0"/>
        <v>19000</v>
      </c>
      <c r="G57" s="11">
        <v>2210</v>
      </c>
      <c r="H57" s="9"/>
      <c r="I57" s="28"/>
      <c r="J57" s="9">
        <v>19000</v>
      </c>
      <c r="K57" s="12"/>
    </row>
    <row r="58" spans="1:11" ht="15.75">
      <c r="A58" s="14"/>
      <c r="B58" s="15" t="s">
        <v>314</v>
      </c>
      <c r="C58" s="16"/>
      <c r="D58" s="16">
        <v>210000</v>
      </c>
      <c r="E58" s="17" t="s">
        <v>315</v>
      </c>
      <c r="F58" s="10">
        <f t="shared" si="0"/>
        <v>210000</v>
      </c>
      <c r="G58" s="11">
        <v>2210</v>
      </c>
      <c r="H58" s="9"/>
      <c r="I58" s="28"/>
      <c r="J58" s="9">
        <v>210000</v>
      </c>
      <c r="K58" s="12"/>
    </row>
    <row r="59" spans="1:11" ht="15.75">
      <c r="A59" s="14"/>
      <c r="B59" s="15" t="s">
        <v>32</v>
      </c>
      <c r="C59" s="16"/>
      <c r="D59" s="16">
        <v>5398</v>
      </c>
      <c r="E59" s="17" t="s">
        <v>316</v>
      </c>
      <c r="F59" s="10">
        <f t="shared" si="0"/>
        <v>5398</v>
      </c>
      <c r="G59" s="11">
        <v>2210</v>
      </c>
      <c r="H59" s="9"/>
      <c r="I59" s="28"/>
      <c r="J59" s="9">
        <v>5398</v>
      </c>
      <c r="K59" s="12"/>
    </row>
    <row r="60" spans="1:11" ht="31.5">
      <c r="A60" s="14"/>
      <c r="B60" s="15" t="s">
        <v>317</v>
      </c>
      <c r="C60" s="16"/>
      <c r="D60" s="16">
        <v>1198.55</v>
      </c>
      <c r="E60" s="17" t="s">
        <v>318</v>
      </c>
      <c r="F60" s="10">
        <f t="shared" si="0"/>
        <v>1198.55</v>
      </c>
      <c r="G60" s="11">
        <v>2210</v>
      </c>
      <c r="H60" s="9"/>
      <c r="I60" s="28"/>
      <c r="J60" s="9">
        <v>1198.55</v>
      </c>
      <c r="K60" s="12"/>
    </row>
    <row r="61" spans="1:11" ht="15.75">
      <c r="A61" s="14"/>
      <c r="B61" s="15" t="s">
        <v>319</v>
      </c>
      <c r="C61" s="16"/>
      <c r="D61" s="16">
        <v>107400</v>
      </c>
      <c r="E61" s="17" t="s">
        <v>320</v>
      </c>
      <c r="F61" s="10">
        <f t="shared" si="0"/>
        <v>107400</v>
      </c>
      <c r="G61" s="11">
        <v>2230</v>
      </c>
      <c r="H61" s="9"/>
      <c r="I61" s="28"/>
      <c r="J61" s="9">
        <v>107400</v>
      </c>
      <c r="K61" s="12"/>
    </row>
    <row r="62" spans="1:11" ht="31.5">
      <c r="A62" s="14"/>
      <c r="B62" s="15"/>
      <c r="C62" s="16"/>
      <c r="D62" s="16"/>
      <c r="E62" s="17"/>
      <c r="F62" s="10">
        <f t="shared" si="0"/>
        <v>0</v>
      </c>
      <c r="G62" s="11">
        <v>2111</v>
      </c>
      <c r="H62" s="9">
        <f>15035.57+15300</f>
        <v>30335.57</v>
      </c>
      <c r="I62" s="8" t="s">
        <v>289</v>
      </c>
      <c r="J62" s="9">
        <f>15035.57+15300</f>
        <v>30335.57</v>
      </c>
      <c r="K62" s="12"/>
    </row>
    <row r="63" spans="1:11" ht="15.75">
      <c r="A63" s="14"/>
      <c r="B63" s="15"/>
      <c r="C63" s="16"/>
      <c r="D63" s="16"/>
      <c r="E63" s="17"/>
      <c r="F63" s="10">
        <f t="shared" si="0"/>
        <v>0</v>
      </c>
      <c r="G63" s="11">
        <v>2111</v>
      </c>
      <c r="H63" s="9">
        <f>1229.4+1275</f>
        <v>2504.4</v>
      </c>
      <c r="I63" s="8" t="s">
        <v>290</v>
      </c>
      <c r="J63" s="9">
        <f>1229.4+1275</f>
        <v>2504.4</v>
      </c>
      <c r="K63" s="12"/>
    </row>
    <row r="64" spans="1:11" ht="15.75">
      <c r="A64" s="14"/>
      <c r="B64" s="15"/>
      <c r="C64" s="16"/>
      <c r="D64" s="16"/>
      <c r="E64" s="17"/>
      <c r="F64" s="10">
        <f t="shared" si="0"/>
        <v>0</v>
      </c>
      <c r="G64" s="11">
        <v>2120</v>
      </c>
      <c r="H64" s="9">
        <f>18040+18700</f>
        <v>36740</v>
      </c>
      <c r="I64" s="8" t="s">
        <v>291</v>
      </c>
      <c r="J64" s="9">
        <f>18040+18700</f>
        <v>36740</v>
      </c>
      <c r="K64" s="12"/>
    </row>
    <row r="65" spans="1:11" ht="15.75">
      <c r="A65" s="14"/>
      <c r="B65" s="15"/>
      <c r="C65" s="16"/>
      <c r="D65" s="16"/>
      <c r="E65" s="17"/>
      <c r="F65" s="10">
        <f t="shared" si="0"/>
        <v>0</v>
      </c>
      <c r="G65" s="11">
        <v>2111</v>
      </c>
      <c r="H65" s="9">
        <f>65695.03+35420+32905</f>
        <v>134020.03</v>
      </c>
      <c r="I65" s="8" t="s">
        <v>279</v>
      </c>
      <c r="J65" s="9">
        <f>65695.03+35420+32905</f>
        <v>134020.03</v>
      </c>
      <c r="K65" s="12"/>
    </row>
    <row r="66" spans="1:11" ht="15.75">
      <c r="A66" s="14"/>
      <c r="B66" s="15"/>
      <c r="C66" s="16"/>
      <c r="D66" s="16"/>
      <c r="E66" s="17"/>
      <c r="F66" s="10">
        <f t="shared" si="0"/>
        <v>0</v>
      </c>
      <c r="G66" s="11">
        <v>2240</v>
      </c>
      <c r="H66" s="9">
        <f>50+4.5+9+50</f>
        <v>113.5</v>
      </c>
      <c r="I66" s="8" t="s">
        <v>321</v>
      </c>
      <c r="J66" s="9">
        <f>50+4.5+9+50</f>
        <v>113.5</v>
      </c>
      <c r="K66" s="12"/>
    </row>
    <row r="67" spans="1:11" ht="15.75">
      <c r="A67" s="14"/>
      <c r="B67" s="11" t="s">
        <v>32</v>
      </c>
      <c r="C67" s="9">
        <v>100000</v>
      </c>
      <c r="D67" s="16"/>
      <c r="E67" s="17"/>
      <c r="F67" s="10">
        <f t="shared" si="0"/>
        <v>100000</v>
      </c>
      <c r="G67" s="11">
        <v>2111</v>
      </c>
      <c r="H67" s="9">
        <v>100</v>
      </c>
      <c r="I67" s="8" t="s">
        <v>281</v>
      </c>
      <c r="J67" s="9">
        <v>100</v>
      </c>
      <c r="K67" s="12"/>
    </row>
    <row r="68" spans="1:11" ht="15.75">
      <c r="A68" s="14"/>
      <c r="B68" s="15"/>
      <c r="C68" s="16"/>
      <c r="D68" s="16"/>
      <c r="E68" s="17"/>
      <c r="F68" s="10">
        <f t="shared" si="0"/>
        <v>0</v>
      </c>
      <c r="G68" s="70"/>
      <c r="H68" s="9"/>
      <c r="I68" s="8"/>
      <c r="J68" s="9"/>
      <c r="K68" s="12"/>
    </row>
    <row r="69" spans="1:11" ht="31.5">
      <c r="A69" s="14"/>
      <c r="B69" s="8" t="s">
        <v>285</v>
      </c>
      <c r="C69" s="9">
        <v>151084.2</v>
      </c>
      <c r="D69" s="16"/>
      <c r="E69" s="17"/>
      <c r="F69" s="10">
        <f t="shared" si="0"/>
        <v>151084.2</v>
      </c>
      <c r="G69" s="70"/>
      <c r="H69" s="9"/>
      <c r="I69" s="8"/>
      <c r="J69" s="9"/>
      <c r="K69" s="12"/>
    </row>
    <row r="70" spans="1:11" ht="31.5">
      <c r="A70" s="14"/>
      <c r="B70" s="11" t="s">
        <v>32</v>
      </c>
      <c r="C70" s="9">
        <v>100000</v>
      </c>
      <c r="D70" s="16"/>
      <c r="E70" s="17"/>
      <c r="F70" s="10">
        <f t="shared" si="0"/>
        <v>100000</v>
      </c>
      <c r="G70" s="11">
        <v>2111</v>
      </c>
      <c r="H70" s="9">
        <v>14400</v>
      </c>
      <c r="I70" s="8" t="s">
        <v>289</v>
      </c>
      <c r="J70" s="9"/>
      <c r="K70" s="12"/>
    </row>
    <row r="71" spans="1:11" ht="15.75">
      <c r="A71" s="14"/>
      <c r="B71" s="11"/>
      <c r="C71" s="9"/>
      <c r="D71" s="16"/>
      <c r="E71" s="17"/>
      <c r="F71" s="10">
        <f t="shared" si="0"/>
        <v>0</v>
      </c>
      <c r="G71" s="11">
        <v>2111</v>
      </c>
      <c r="H71" s="9">
        <v>1200</v>
      </c>
      <c r="I71" s="8" t="s">
        <v>290</v>
      </c>
      <c r="J71" s="9"/>
      <c r="K71" s="12"/>
    </row>
    <row r="72" spans="1:11" ht="15.75">
      <c r="A72" s="14"/>
      <c r="B72" s="15"/>
      <c r="C72" s="16"/>
      <c r="D72" s="16"/>
      <c r="E72" s="17"/>
      <c r="F72" s="10">
        <f t="shared" si="0"/>
        <v>0</v>
      </c>
      <c r="G72" s="11">
        <v>2120</v>
      </c>
      <c r="H72" s="9">
        <v>17600</v>
      </c>
      <c r="I72" s="8" t="s">
        <v>291</v>
      </c>
      <c r="J72" s="9"/>
      <c r="K72" s="12"/>
    </row>
    <row r="73" spans="1:11" ht="15.75">
      <c r="A73" s="14"/>
      <c r="B73" s="15"/>
      <c r="C73" s="16"/>
      <c r="D73" s="16"/>
      <c r="E73" s="17"/>
      <c r="F73" s="10">
        <f t="shared" si="0"/>
        <v>0</v>
      </c>
      <c r="G73" s="11">
        <v>2111</v>
      </c>
      <c r="H73" s="9">
        <f>30550+33660</f>
        <v>64210</v>
      </c>
      <c r="I73" s="8" t="s">
        <v>279</v>
      </c>
      <c r="J73" s="9"/>
      <c r="K73" s="12"/>
    </row>
    <row r="74" spans="1:11" ht="31.5">
      <c r="A74" s="14"/>
      <c r="B74" s="15"/>
      <c r="C74" s="16"/>
      <c r="D74" s="16"/>
      <c r="E74" s="17"/>
      <c r="F74" s="10">
        <f t="shared" si="0"/>
        <v>0</v>
      </c>
      <c r="G74" s="11">
        <v>2240</v>
      </c>
      <c r="H74" s="9">
        <v>249</v>
      </c>
      <c r="I74" s="8" t="s">
        <v>298</v>
      </c>
      <c r="J74" s="9"/>
      <c r="K74" s="12"/>
    </row>
    <row r="75" spans="1:11" ht="15.75">
      <c r="A75" s="14"/>
      <c r="B75" s="15"/>
      <c r="C75" s="16"/>
      <c r="D75" s="16"/>
      <c r="E75" s="17"/>
      <c r="F75" s="10">
        <f t="shared" si="0"/>
        <v>0</v>
      </c>
      <c r="G75" s="11">
        <v>2111</v>
      </c>
      <c r="H75" s="9">
        <v>190</v>
      </c>
      <c r="I75" s="8" t="s">
        <v>281</v>
      </c>
      <c r="J75" s="9"/>
      <c r="K75" s="12"/>
    </row>
    <row r="76" spans="1:11" ht="31.5">
      <c r="A76" s="14"/>
      <c r="B76" s="11" t="s">
        <v>283</v>
      </c>
      <c r="C76" s="9">
        <f>30317+30317</f>
        <v>60634</v>
      </c>
      <c r="D76" s="16"/>
      <c r="E76" s="17"/>
      <c r="F76" s="10">
        <f t="shared" si="0"/>
        <v>60634</v>
      </c>
      <c r="G76" s="11">
        <v>2111</v>
      </c>
      <c r="H76" s="9">
        <f>4473+4473</f>
        <v>8946</v>
      </c>
      <c r="I76" s="8" t="s">
        <v>289</v>
      </c>
      <c r="J76" s="9"/>
      <c r="K76" s="12"/>
    </row>
    <row r="77" spans="1:11" ht="15.75">
      <c r="A77" s="14"/>
      <c r="B77" s="15"/>
      <c r="C77" s="16"/>
      <c r="D77" s="16"/>
      <c r="E77" s="17"/>
      <c r="F77" s="10">
        <f t="shared" si="0"/>
        <v>0</v>
      </c>
      <c r="G77" s="11">
        <v>2111</v>
      </c>
      <c r="H77" s="9">
        <f>372.75+372.75</f>
        <v>745.5</v>
      </c>
      <c r="I77" s="8" t="s">
        <v>290</v>
      </c>
      <c r="J77" s="9"/>
      <c r="K77" s="12"/>
    </row>
    <row r="78" spans="1:11" ht="15.75">
      <c r="A78" s="14"/>
      <c r="B78" s="15"/>
      <c r="C78" s="16"/>
      <c r="D78" s="16"/>
      <c r="E78" s="17"/>
      <c r="F78" s="10">
        <f t="shared" si="0"/>
        <v>0</v>
      </c>
      <c r="G78" s="11">
        <v>2120</v>
      </c>
      <c r="H78" s="9">
        <f>5467+5467</f>
        <v>10934</v>
      </c>
      <c r="I78" s="8" t="s">
        <v>291</v>
      </c>
      <c r="J78" s="9"/>
      <c r="K78" s="12"/>
    </row>
    <row r="79" spans="1:11" ht="15.75">
      <c r="A79" s="14"/>
      <c r="B79" s="15"/>
      <c r="C79" s="16"/>
      <c r="D79" s="16"/>
      <c r="E79" s="17"/>
      <c r="F79" s="10">
        <f t="shared" si="0"/>
        <v>0</v>
      </c>
      <c r="G79" s="11">
        <v>2111</v>
      </c>
      <c r="H79" s="9">
        <v>20004.25</v>
      </c>
      <c r="I79" s="8" t="s">
        <v>279</v>
      </c>
      <c r="J79" s="9"/>
      <c r="K79" s="12"/>
    </row>
    <row r="80" spans="1:11" ht="15.75">
      <c r="A80" s="14"/>
      <c r="B80" s="15"/>
      <c r="C80" s="16"/>
      <c r="D80" s="16"/>
      <c r="E80" s="17"/>
      <c r="F80" s="10">
        <f t="shared" si="0"/>
        <v>0</v>
      </c>
      <c r="G80" s="15"/>
      <c r="H80" s="16"/>
      <c r="I80" s="17"/>
      <c r="J80" s="16"/>
      <c r="K80" s="12"/>
    </row>
    <row r="81" spans="1:11" ht="15.75">
      <c r="A81" s="14"/>
      <c r="B81" s="15"/>
      <c r="C81" s="16"/>
      <c r="D81" s="16"/>
      <c r="E81" s="17"/>
      <c r="F81" s="10">
        <f t="shared" si="0"/>
        <v>0</v>
      </c>
      <c r="G81" s="70"/>
      <c r="H81" s="9"/>
      <c r="I81" s="8"/>
      <c r="J81" s="9"/>
      <c r="K81" s="12"/>
    </row>
    <row r="82" spans="1:11" ht="15.75">
      <c r="A82" s="14"/>
      <c r="B82" s="15"/>
      <c r="C82" s="16"/>
      <c r="D82" s="16"/>
      <c r="E82" s="17"/>
      <c r="F82" s="10">
        <f t="shared" si="0"/>
        <v>0</v>
      </c>
      <c r="G82" s="70"/>
      <c r="H82" s="9"/>
      <c r="I82" s="8"/>
      <c r="J82" s="9"/>
      <c r="K82" s="12"/>
    </row>
    <row r="83" spans="1:11" ht="15.75">
      <c r="A83" s="14"/>
      <c r="B83" s="15"/>
      <c r="C83" s="16"/>
      <c r="D83" s="16"/>
      <c r="E83" s="17"/>
      <c r="F83" s="10">
        <f t="shared" si="0"/>
        <v>0</v>
      </c>
      <c r="G83" s="15"/>
      <c r="H83" s="16"/>
      <c r="I83" s="17"/>
      <c r="J83" s="16"/>
      <c r="K83" s="12"/>
    </row>
    <row r="84" spans="1:11" ht="15.75">
      <c r="A84" s="14"/>
      <c r="B84" s="15"/>
      <c r="C84" s="16"/>
      <c r="D84" s="16"/>
      <c r="E84" s="17"/>
      <c r="F84" s="10">
        <f t="shared" si="0"/>
        <v>0</v>
      </c>
      <c r="G84" s="15"/>
      <c r="H84" s="16"/>
      <c r="I84" s="17"/>
      <c r="J84" s="16"/>
      <c r="K84" s="12"/>
    </row>
    <row r="85" spans="1:11" ht="15.75">
      <c r="A85" s="15"/>
      <c r="B85" s="18" t="s">
        <v>23</v>
      </c>
      <c r="C85" s="19">
        <f>SUM(C5:C84)</f>
        <v>2573435.6900000004</v>
      </c>
      <c r="D85" s="19">
        <f>SUM(D5:D84)</f>
        <v>566937.1699999999</v>
      </c>
      <c r="E85" s="20"/>
      <c r="F85" s="21">
        <f t="shared" si="0"/>
        <v>3140372.8600000003</v>
      </c>
      <c r="G85" s="22"/>
      <c r="H85" s="19">
        <f>SUM(H5:H84)</f>
        <v>2312646.44</v>
      </c>
      <c r="I85" s="20"/>
      <c r="J85" s="19">
        <f>SUM(J5:J84)</f>
        <v>2741104.8599999994</v>
      </c>
      <c r="K85" s="23">
        <f>C85-H85</f>
        <v>260789.25000000047</v>
      </c>
    </row>
    <row r="88" spans="2:8" ht="15.75">
      <c r="B88" s="24" t="s">
        <v>24</v>
      </c>
      <c r="F88" s="25"/>
      <c r="G88" s="169"/>
      <c r="H88" s="169"/>
    </row>
    <row r="89" spans="2:8" ht="15">
      <c r="B89" s="24"/>
      <c r="F89" s="152" t="s">
        <v>26</v>
      </c>
      <c r="G89" s="26"/>
      <c r="H89" s="26"/>
    </row>
    <row r="90" spans="2:8" ht="15.75">
      <c r="B90" s="24" t="s">
        <v>27</v>
      </c>
      <c r="F90" s="25"/>
      <c r="G90" s="169"/>
      <c r="H90" s="169"/>
    </row>
    <row r="91" spans="6:8" ht="12.75">
      <c r="F91" s="170" t="s">
        <v>26</v>
      </c>
      <c r="G91" s="170"/>
      <c r="H91" s="170"/>
    </row>
  </sheetData>
  <sheetProtection selectLockedCells="1" selectUnlockedCells="1"/>
  <mergeCells count="11">
    <mergeCell ref="G88:H88"/>
    <mergeCell ref="G90:H90"/>
    <mergeCell ref="F91:H91"/>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4.xml><?xml version="1.0" encoding="utf-8"?>
<worksheet xmlns="http://schemas.openxmlformats.org/spreadsheetml/2006/main" xmlns:r="http://schemas.openxmlformats.org/officeDocument/2006/relationships">
  <dimension ref="A1:K54"/>
  <sheetViews>
    <sheetView zoomScale="90" zoomScaleNormal="90" zoomScalePageLayoutView="0" workbookViewId="0" topLeftCell="A1">
      <selection activeCell="E4" sqref="E4"/>
    </sheetView>
  </sheetViews>
  <sheetFormatPr defaultColWidth="11.57421875" defaultRowHeight="12.75"/>
  <cols>
    <col min="1" max="1" width="7.28125" style="0" customWidth="1"/>
    <col min="2" max="2" width="24.421875" style="0" customWidth="1"/>
    <col min="3" max="3" width="16.28125" style="0" customWidth="1"/>
    <col min="4" max="4" width="13.57421875" style="0" customWidth="1"/>
    <col min="5" max="5" width="27.140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2"/>
      <c r="B1" s="164" t="s">
        <v>322</v>
      </c>
      <c r="C1" s="164"/>
      <c r="D1" s="164"/>
      <c r="E1" s="164"/>
      <c r="F1" s="164"/>
      <c r="G1" s="164"/>
      <c r="H1" s="164"/>
      <c r="I1" s="164"/>
      <c r="J1" s="164"/>
      <c r="K1" s="2"/>
    </row>
    <row r="2" spans="1:11" ht="31.5" customHeight="1">
      <c r="A2" s="165" t="s">
        <v>369</v>
      </c>
      <c r="B2" s="165"/>
      <c r="C2" s="165"/>
      <c r="D2" s="165"/>
      <c r="E2" s="165"/>
      <c r="F2" s="165"/>
      <c r="G2" s="165"/>
      <c r="H2" s="165"/>
      <c r="I2" s="165"/>
      <c r="J2" s="165"/>
      <c r="K2" s="165"/>
    </row>
    <row r="3" spans="1:11" ht="33" customHeight="1">
      <c r="A3" s="166" t="s">
        <v>4</v>
      </c>
      <c r="B3" s="166" t="s">
        <v>5</v>
      </c>
      <c r="C3" s="167" t="s">
        <v>6</v>
      </c>
      <c r="D3" s="167"/>
      <c r="E3" s="167"/>
      <c r="F3" s="167" t="s">
        <v>7</v>
      </c>
      <c r="G3" s="167" t="s">
        <v>8</v>
      </c>
      <c r="H3" s="167"/>
      <c r="I3" s="167"/>
      <c r="J3" s="167"/>
      <c r="K3" s="168" t="s">
        <v>9</v>
      </c>
    </row>
    <row r="4" spans="1:11" ht="158.25" customHeight="1">
      <c r="A4" s="166"/>
      <c r="B4" s="166"/>
      <c r="C4" s="5" t="s">
        <v>10</v>
      </c>
      <c r="D4" s="5" t="s">
        <v>11</v>
      </c>
      <c r="E4" s="5" t="s">
        <v>12</v>
      </c>
      <c r="F4" s="167"/>
      <c r="G4" s="6" t="s">
        <v>13</v>
      </c>
      <c r="H4" s="5" t="s">
        <v>14</v>
      </c>
      <c r="I4" s="5" t="s">
        <v>15</v>
      </c>
      <c r="J4" s="5" t="s">
        <v>14</v>
      </c>
      <c r="K4" s="168"/>
    </row>
    <row r="5" spans="1:11" ht="78.75">
      <c r="A5" s="7">
        <v>1</v>
      </c>
      <c r="B5" s="7" t="s">
        <v>323</v>
      </c>
      <c r="C5" s="34">
        <v>80.95</v>
      </c>
      <c r="D5" s="9"/>
      <c r="E5" s="8"/>
      <c r="F5" s="10">
        <f>SUM(C5,D5)</f>
        <v>80.95</v>
      </c>
      <c r="G5" s="11"/>
      <c r="H5" s="9"/>
      <c r="I5" s="28"/>
      <c r="J5" s="9"/>
      <c r="K5" s="43"/>
    </row>
    <row r="6" spans="1:11" ht="17.25" customHeight="1">
      <c r="A6" s="7"/>
      <c r="B6" s="7"/>
      <c r="C6" s="9"/>
      <c r="D6" s="9"/>
      <c r="E6" s="7"/>
      <c r="F6" s="10"/>
      <c r="G6" s="13">
        <v>2220</v>
      </c>
      <c r="H6" s="30">
        <v>31.7</v>
      </c>
      <c r="I6" s="7" t="s">
        <v>324</v>
      </c>
      <c r="J6" s="9"/>
      <c r="K6" s="12"/>
    </row>
    <row r="7" spans="1:11" ht="31.5">
      <c r="A7" s="7"/>
      <c r="B7" s="7"/>
      <c r="C7" s="9"/>
      <c r="D7" s="9"/>
      <c r="E7" s="8"/>
      <c r="F7" s="10"/>
      <c r="G7" s="13">
        <v>2240</v>
      </c>
      <c r="H7" s="30">
        <v>1.2</v>
      </c>
      <c r="I7" s="8" t="s">
        <v>325</v>
      </c>
      <c r="J7" s="9"/>
      <c r="K7" s="12"/>
    </row>
    <row r="8" spans="1:11" ht="25.5">
      <c r="A8" s="7"/>
      <c r="C8" s="9"/>
      <c r="D8" s="9"/>
      <c r="E8" s="8"/>
      <c r="F8" s="10">
        <f aca="true" t="shared" si="0" ref="F8:F48">SUM(C8,D8)</f>
        <v>0</v>
      </c>
      <c r="G8" s="13">
        <v>2240</v>
      </c>
      <c r="H8" s="153">
        <v>2.5</v>
      </c>
      <c r="I8" s="154" t="s">
        <v>326</v>
      </c>
      <c r="J8" s="9"/>
      <c r="K8" s="12"/>
    </row>
    <row r="9" spans="1:11" ht="31.5">
      <c r="A9" s="7"/>
      <c r="B9" s="11"/>
      <c r="C9" s="9"/>
      <c r="D9" s="9"/>
      <c r="E9" s="8"/>
      <c r="F9" s="10">
        <f t="shared" si="0"/>
        <v>0</v>
      </c>
      <c r="G9" s="13">
        <v>2273</v>
      </c>
      <c r="H9" s="153">
        <v>17</v>
      </c>
      <c r="I9" s="153" t="s">
        <v>327</v>
      </c>
      <c r="J9" s="9"/>
      <c r="K9" s="12"/>
    </row>
    <row r="10" spans="1:11" ht="15.75">
      <c r="A10" s="7"/>
      <c r="B10" s="11"/>
      <c r="C10" s="9"/>
      <c r="D10" s="9"/>
      <c r="E10" s="8"/>
      <c r="F10" s="10">
        <f t="shared" si="0"/>
        <v>0</v>
      </c>
      <c r="G10" s="13"/>
      <c r="H10" s="153"/>
      <c r="I10" s="153"/>
      <c r="J10" s="9"/>
      <c r="K10" s="12"/>
    </row>
    <row r="11" spans="1:11" ht="15.75">
      <c r="A11" s="7"/>
      <c r="B11" s="11"/>
      <c r="C11" s="9"/>
      <c r="D11" s="9"/>
      <c r="E11" s="8"/>
      <c r="F11" s="10">
        <f t="shared" si="0"/>
        <v>0</v>
      </c>
      <c r="G11" s="13"/>
      <c r="H11" s="153"/>
      <c r="I11" s="153"/>
      <c r="J11" s="9"/>
      <c r="K11" s="12"/>
    </row>
    <row r="12" spans="1:11" ht="78.75">
      <c r="A12" s="7">
        <v>2</v>
      </c>
      <c r="B12" s="7" t="s">
        <v>328</v>
      </c>
      <c r="C12" s="9"/>
      <c r="D12" s="9"/>
      <c r="E12" s="7"/>
      <c r="F12" s="10">
        <f t="shared" si="0"/>
        <v>0</v>
      </c>
      <c r="G12" s="13"/>
      <c r="H12" s="30"/>
      <c r="I12" s="7"/>
      <c r="J12" s="9"/>
      <c r="K12" s="12">
        <v>0</v>
      </c>
    </row>
    <row r="13" spans="1:11" ht="15.75">
      <c r="A13" s="155"/>
      <c r="B13" s="155"/>
      <c r="C13" s="155"/>
      <c r="D13" s="156">
        <v>15.12</v>
      </c>
      <c r="E13" s="157" t="s">
        <v>329</v>
      </c>
      <c r="F13" s="10">
        <f t="shared" si="0"/>
        <v>15.12</v>
      </c>
      <c r="G13" s="155"/>
      <c r="H13" s="155"/>
      <c r="I13" s="155" t="s">
        <v>329</v>
      </c>
      <c r="J13" s="156">
        <v>15.12</v>
      </c>
      <c r="K13" s="155"/>
    </row>
    <row r="14" spans="1:11" ht="15" customHeight="1">
      <c r="A14" s="13"/>
      <c r="B14" s="11"/>
      <c r="C14" s="9"/>
      <c r="D14" s="30">
        <v>5.7</v>
      </c>
      <c r="E14" s="7" t="s">
        <v>98</v>
      </c>
      <c r="F14" s="10">
        <f t="shared" si="0"/>
        <v>5.7</v>
      </c>
      <c r="G14" s="11"/>
      <c r="H14" s="9"/>
      <c r="I14" s="8" t="s">
        <v>98</v>
      </c>
      <c r="J14" s="30">
        <v>5.7</v>
      </c>
      <c r="K14" s="12"/>
    </row>
    <row r="15" spans="1:11" ht="15.75">
      <c r="A15" s="7"/>
      <c r="B15" s="11"/>
      <c r="C15" s="9"/>
      <c r="D15" s="9"/>
      <c r="E15" s="7"/>
      <c r="F15" s="10">
        <f t="shared" si="0"/>
        <v>0</v>
      </c>
      <c r="G15" s="11"/>
      <c r="H15" s="9"/>
      <c r="I15" s="8"/>
      <c r="J15" s="30"/>
      <c r="K15" s="12"/>
    </row>
    <row r="16" spans="1:11" ht="47.25">
      <c r="A16" s="7">
        <v>3</v>
      </c>
      <c r="B16" s="7" t="s">
        <v>330</v>
      </c>
      <c r="C16" s="9"/>
      <c r="D16" s="9">
        <v>1.83</v>
      </c>
      <c r="E16" s="7" t="s">
        <v>329</v>
      </c>
      <c r="F16" s="10">
        <f t="shared" si="0"/>
        <v>1.83</v>
      </c>
      <c r="G16" s="13"/>
      <c r="H16" s="30"/>
      <c r="I16" s="8" t="s">
        <v>329</v>
      </c>
      <c r="J16" s="30">
        <v>1.83</v>
      </c>
      <c r="K16" s="12">
        <v>0</v>
      </c>
    </row>
    <row r="17" spans="1:11" ht="15.75">
      <c r="A17" s="7"/>
      <c r="B17" s="11"/>
      <c r="C17" s="9"/>
      <c r="D17" s="9"/>
      <c r="E17" s="8"/>
      <c r="F17" s="10">
        <f t="shared" si="0"/>
        <v>0</v>
      </c>
      <c r="G17" s="11"/>
      <c r="H17" s="9"/>
      <c r="I17" s="8"/>
      <c r="J17" s="9"/>
      <c r="K17" s="12"/>
    </row>
    <row r="18" spans="1:11" ht="15.75">
      <c r="A18" s="7"/>
      <c r="B18" s="11"/>
      <c r="C18" s="9"/>
      <c r="D18" s="9"/>
      <c r="E18" s="8"/>
      <c r="F18" s="10">
        <f t="shared" si="0"/>
        <v>0</v>
      </c>
      <c r="G18" s="11"/>
      <c r="H18" s="9"/>
      <c r="I18" s="8"/>
      <c r="J18" s="9"/>
      <c r="K18" s="12"/>
    </row>
    <row r="19" spans="1:11" ht="15.75">
      <c r="A19" s="7"/>
      <c r="B19" s="11"/>
      <c r="C19" s="9"/>
      <c r="D19" s="9"/>
      <c r="E19" s="8"/>
      <c r="F19" s="10">
        <f t="shared" si="0"/>
        <v>0</v>
      </c>
      <c r="G19" s="11"/>
      <c r="H19" s="9"/>
      <c r="I19" s="8"/>
      <c r="J19" s="9"/>
      <c r="K19" s="12"/>
    </row>
    <row r="20" spans="1:11" ht="15.75">
      <c r="A20" s="7"/>
      <c r="B20" s="11"/>
      <c r="C20" s="9"/>
      <c r="D20" s="9"/>
      <c r="E20" s="8"/>
      <c r="F20" s="10">
        <f t="shared" si="0"/>
        <v>0</v>
      </c>
      <c r="G20" s="11"/>
      <c r="H20" s="9"/>
      <c r="I20" s="8"/>
      <c r="J20" s="9"/>
      <c r="K20" s="12"/>
    </row>
    <row r="21" spans="1:11" ht="15.75">
      <c r="A21" s="7"/>
      <c r="B21" s="11"/>
      <c r="C21" s="9"/>
      <c r="D21" s="9"/>
      <c r="E21" s="8"/>
      <c r="F21" s="10">
        <f t="shared" si="0"/>
        <v>0</v>
      </c>
      <c r="G21" s="11"/>
      <c r="H21" s="9"/>
      <c r="I21" s="8"/>
      <c r="J21" s="9"/>
      <c r="K21" s="12"/>
    </row>
    <row r="22" spans="1:11" ht="15.75">
      <c r="A22" s="7"/>
      <c r="B22" s="11"/>
      <c r="C22" s="9"/>
      <c r="D22" s="9"/>
      <c r="E22" s="8"/>
      <c r="F22" s="10">
        <f t="shared" si="0"/>
        <v>0</v>
      </c>
      <c r="G22" s="11"/>
      <c r="H22" s="9"/>
      <c r="I22" s="8"/>
      <c r="J22" s="9"/>
      <c r="K22" s="12"/>
    </row>
    <row r="23" spans="1:11" ht="15.75">
      <c r="A23" s="13"/>
      <c r="B23" s="11"/>
      <c r="C23" s="9"/>
      <c r="D23" s="9"/>
      <c r="E23" s="8"/>
      <c r="F23" s="10">
        <f t="shared" si="0"/>
        <v>0</v>
      </c>
      <c r="G23" s="11"/>
      <c r="H23" s="9"/>
      <c r="I23" s="8"/>
      <c r="J23" s="9"/>
      <c r="K23" s="12"/>
    </row>
    <row r="24" spans="1:11" ht="15.75">
      <c r="A24" s="13"/>
      <c r="B24" s="11"/>
      <c r="C24" s="9"/>
      <c r="D24" s="9"/>
      <c r="E24" s="8"/>
      <c r="F24" s="10">
        <f t="shared" si="0"/>
        <v>0</v>
      </c>
      <c r="G24" s="11"/>
      <c r="H24" s="9"/>
      <c r="I24" s="8"/>
      <c r="J24" s="9"/>
      <c r="K24" s="12"/>
    </row>
    <row r="25" spans="1:11" ht="15.75">
      <c r="A25" s="7"/>
      <c r="B25" s="11"/>
      <c r="C25" s="9"/>
      <c r="D25" s="9"/>
      <c r="E25" s="8"/>
      <c r="F25" s="10">
        <f t="shared" si="0"/>
        <v>0</v>
      </c>
      <c r="G25" s="11"/>
      <c r="H25" s="9"/>
      <c r="I25" s="8"/>
      <c r="J25" s="9"/>
      <c r="K25" s="12"/>
    </row>
    <row r="26" spans="1:11" ht="15.75">
      <c r="A26" s="7"/>
      <c r="B26" s="11"/>
      <c r="C26" s="9"/>
      <c r="D26" s="9"/>
      <c r="E26" s="8"/>
      <c r="F26" s="10">
        <f t="shared" si="0"/>
        <v>0</v>
      </c>
      <c r="G26" s="11"/>
      <c r="H26" s="9"/>
      <c r="I26" s="8"/>
      <c r="J26" s="9"/>
      <c r="K26" s="12"/>
    </row>
    <row r="27" spans="1:11" ht="15.75">
      <c r="A27" s="7"/>
      <c r="B27" s="11"/>
      <c r="C27" s="9"/>
      <c r="D27" s="9"/>
      <c r="E27" s="8"/>
      <c r="F27" s="10">
        <f t="shared" si="0"/>
        <v>0</v>
      </c>
      <c r="G27" s="11"/>
      <c r="H27" s="9"/>
      <c r="I27" s="8"/>
      <c r="J27" s="9"/>
      <c r="K27" s="12"/>
    </row>
    <row r="28" spans="1:11" ht="15.75">
      <c r="A28" s="7"/>
      <c r="B28" s="11"/>
      <c r="C28" s="9"/>
      <c r="D28" s="9"/>
      <c r="E28" s="8"/>
      <c r="F28" s="10">
        <f t="shared" si="0"/>
        <v>0</v>
      </c>
      <c r="G28" s="11"/>
      <c r="H28" s="9"/>
      <c r="I28" s="8"/>
      <c r="J28" s="9"/>
      <c r="K28" s="12"/>
    </row>
    <row r="29" spans="1:11" ht="15.75">
      <c r="A29" s="7"/>
      <c r="B29" s="11"/>
      <c r="C29" s="9"/>
      <c r="D29" s="9"/>
      <c r="E29" s="8"/>
      <c r="F29" s="10">
        <f t="shared" si="0"/>
        <v>0</v>
      </c>
      <c r="G29" s="11"/>
      <c r="H29" s="9"/>
      <c r="I29" s="8"/>
      <c r="J29" s="9"/>
      <c r="K29" s="12"/>
    </row>
    <row r="30" spans="1:11" ht="15.75">
      <c r="A30" s="7"/>
      <c r="B30" s="11"/>
      <c r="C30" s="9"/>
      <c r="D30" s="9"/>
      <c r="E30" s="8"/>
      <c r="F30" s="10">
        <f t="shared" si="0"/>
        <v>0</v>
      </c>
      <c r="G30" s="11"/>
      <c r="H30" s="9"/>
      <c r="I30" s="8"/>
      <c r="J30" s="9"/>
      <c r="K30" s="12"/>
    </row>
    <row r="31" spans="1:11" ht="15.75">
      <c r="A31" s="7"/>
      <c r="B31" s="11"/>
      <c r="C31" s="9"/>
      <c r="D31" s="9"/>
      <c r="E31" s="8"/>
      <c r="F31" s="10">
        <f t="shared" si="0"/>
        <v>0</v>
      </c>
      <c r="G31" s="11"/>
      <c r="H31" s="9"/>
      <c r="I31" s="8"/>
      <c r="J31" s="9"/>
      <c r="K31" s="12"/>
    </row>
    <row r="32" spans="1:11" ht="15.75">
      <c r="A32" s="7"/>
      <c r="B32" s="11"/>
      <c r="C32" s="9"/>
      <c r="D32" s="9"/>
      <c r="E32" s="8"/>
      <c r="F32" s="10">
        <f t="shared" si="0"/>
        <v>0</v>
      </c>
      <c r="G32" s="11"/>
      <c r="H32" s="9"/>
      <c r="I32" s="8"/>
      <c r="J32" s="9"/>
      <c r="K32" s="12"/>
    </row>
    <row r="33" spans="1:11" ht="15.75">
      <c r="A33" s="13"/>
      <c r="B33" s="11"/>
      <c r="C33" s="9"/>
      <c r="D33" s="9"/>
      <c r="E33" s="8"/>
      <c r="F33" s="10">
        <f t="shared" si="0"/>
        <v>0</v>
      </c>
      <c r="G33" s="11"/>
      <c r="H33" s="9"/>
      <c r="I33" s="8"/>
      <c r="J33" s="9"/>
      <c r="K33" s="12"/>
    </row>
    <row r="34" spans="1:11" ht="15.75">
      <c r="A34" s="13"/>
      <c r="B34" s="11"/>
      <c r="C34" s="9"/>
      <c r="D34" s="9"/>
      <c r="E34" s="8"/>
      <c r="F34" s="10">
        <f t="shared" si="0"/>
        <v>0</v>
      </c>
      <c r="G34" s="11"/>
      <c r="H34" s="9"/>
      <c r="I34" s="8"/>
      <c r="J34" s="9"/>
      <c r="K34" s="12"/>
    </row>
    <row r="35" spans="1:11" ht="15.75">
      <c r="A35" s="7"/>
      <c r="B35" s="11"/>
      <c r="C35" s="9"/>
      <c r="D35" s="9"/>
      <c r="E35" s="8"/>
      <c r="F35" s="10">
        <f t="shared" si="0"/>
        <v>0</v>
      </c>
      <c r="G35" s="11"/>
      <c r="H35" s="9"/>
      <c r="I35" s="8"/>
      <c r="J35" s="9"/>
      <c r="K35" s="12"/>
    </row>
    <row r="36" spans="1:11" ht="15.75">
      <c r="A36" s="7"/>
      <c r="B36" s="11"/>
      <c r="C36" s="9"/>
      <c r="D36" s="9"/>
      <c r="E36" s="8"/>
      <c r="F36" s="10">
        <f t="shared" si="0"/>
        <v>0</v>
      </c>
      <c r="G36" s="11"/>
      <c r="H36" s="9"/>
      <c r="I36" s="8"/>
      <c r="J36" s="9"/>
      <c r="K36" s="12"/>
    </row>
    <row r="37" spans="1:11" ht="15.75">
      <c r="A37" s="7"/>
      <c r="B37" s="11"/>
      <c r="C37" s="9"/>
      <c r="D37" s="9"/>
      <c r="E37" s="8"/>
      <c r="F37" s="10">
        <f t="shared" si="0"/>
        <v>0</v>
      </c>
      <c r="G37" s="11"/>
      <c r="H37" s="9"/>
      <c r="I37" s="8"/>
      <c r="J37" s="9"/>
      <c r="K37" s="12"/>
    </row>
    <row r="38" spans="1:11" ht="15.75">
      <c r="A38" s="7"/>
      <c r="B38" s="11"/>
      <c r="C38" s="9"/>
      <c r="D38" s="9"/>
      <c r="E38" s="8"/>
      <c r="F38" s="10">
        <f t="shared" si="0"/>
        <v>0</v>
      </c>
      <c r="G38" s="11"/>
      <c r="H38" s="9"/>
      <c r="I38" s="8"/>
      <c r="J38" s="9"/>
      <c r="K38" s="12"/>
    </row>
    <row r="39" spans="1:11" ht="15.75">
      <c r="A39" s="7"/>
      <c r="B39" s="11"/>
      <c r="C39" s="9"/>
      <c r="D39" s="9"/>
      <c r="E39" s="8"/>
      <c r="F39" s="10">
        <f t="shared" si="0"/>
        <v>0</v>
      </c>
      <c r="G39" s="11"/>
      <c r="H39" s="9"/>
      <c r="I39" s="8"/>
      <c r="J39" s="9"/>
      <c r="K39" s="12"/>
    </row>
    <row r="40" spans="1:11" ht="15.75">
      <c r="A40" s="7"/>
      <c r="B40" s="11"/>
      <c r="C40" s="9"/>
      <c r="D40" s="9"/>
      <c r="E40" s="8"/>
      <c r="F40" s="10">
        <f t="shared" si="0"/>
        <v>0</v>
      </c>
      <c r="G40" s="11"/>
      <c r="H40" s="9"/>
      <c r="I40" s="8"/>
      <c r="J40" s="9"/>
      <c r="K40" s="12"/>
    </row>
    <row r="41" spans="1:11" ht="15.75">
      <c r="A41" s="7"/>
      <c r="B41" s="11"/>
      <c r="C41" s="9"/>
      <c r="D41" s="9"/>
      <c r="E41" s="8"/>
      <c r="F41" s="10">
        <f t="shared" si="0"/>
        <v>0</v>
      </c>
      <c r="G41" s="11"/>
      <c r="H41" s="9"/>
      <c r="I41" s="8"/>
      <c r="J41" s="9"/>
      <c r="K41" s="12"/>
    </row>
    <row r="42" spans="1:11" ht="15.75">
      <c r="A42" s="7"/>
      <c r="B42" s="11"/>
      <c r="C42" s="9"/>
      <c r="D42" s="9"/>
      <c r="E42" s="8"/>
      <c r="F42" s="10">
        <f t="shared" si="0"/>
        <v>0</v>
      </c>
      <c r="G42" s="11"/>
      <c r="H42" s="9"/>
      <c r="I42" s="8"/>
      <c r="J42" s="9"/>
      <c r="K42" s="12"/>
    </row>
    <row r="43" spans="1:11" ht="15.75">
      <c r="A43" s="13"/>
      <c r="B43" s="11"/>
      <c r="C43" s="9"/>
      <c r="D43" s="9"/>
      <c r="E43" s="8"/>
      <c r="F43" s="10">
        <f t="shared" si="0"/>
        <v>0</v>
      </c>
      <c r="G43" s="11"/>
      <c r="H43" s="9"/>
      <c r="I43" s="8"/>
      <c r="J43" s="9"/>
      <c r="K43" s="12"/>
    </row>
    <row r="44" spans="1:11" ht="15.75">
      <c r="A44" s="13"/>
      <c r="B44" s="11"/>
      <c r="C44" s="9"/>
      <c r="D44" s="9"/>
      <c r="E44" s="8"/>
      <c r="F44" s="10">
        <f t="shared" si="0"/>
        <v>0</v>
      </c>
      <c r="G44" s="11"/>
      <c r="H44" s="9"/>
      <c r="I44" s="8"/>
      <c r="J44" s="9"/>
      <c r="K44" s="12"/>
    </row>
    <row r="45" spans="1:11" ht="15.75">
      <c r="A45" s="14"/>
      <c r="B45" s="15"/>
      <c r="C45" s="16"/>
      <c r="D45" s="16"/>
      <c r="E45" s="17"/>
      <c r="F45" s="10">
        <f t="shared" si="0"/>
        <v>0</v>
      </c>
      <c r="G45" s="15"/>
      <c r="H45" s="16"/>
      <c r="I45" s="17"/>
      <c r="J45" s="16"/>
      <c r="K45" s="12"/>
    </row>
    <row r="46" spans="1:11" ht="15.75">
      <c r="A46" s="14"/>
      <c r="B46" s="15"/>
      <c r="C46" s="16"/>
      <c r="D46" s="16"/>
      <c r="E46" s="17"/>
      <c r="F46" s="10">
        <f t="shared" si="0"/>
        <v>0</v>
      </c>
      <c r="G46" s="15"/>
      <c r="H46" s="16"/>
      <c r="I46" s="17"/>
      <c r="J46" s="16"/>
      <c r="K46" s="12"/>
    </row>
    <row r="47" spans="1:11" ht="15.75">
      <c r="A47" s="14"/>
      <c r="B47" s="15"/>
      <c r="C47" s="16"/>
      <c r="D47" s="16"/>
      <c r="E47" s="17"/>
      <c r="F47" s="10">
        <f t="shared" si="0"/>
        <v>0</v>
      </c>
      <c r="G47" s="15"/>
      <c r="H47" s="16"/>
      <c r="I47" s="17"/>
      <c r="J47" s="16"/>
      <c r="K47" s="12"/>
    </row>
    <row r="48" spans="1:11" ht="15.75">
      <c r="A48" s="15"/>
      <c r="B48" s="18" t="s">
        <v>23</v>
      </c>
      <c r="C48" s="19">
        <f>SUM(C5:C47)</f>
        <v>80.95</v>
      </c>
      <c r="D48" s="19">
        <f>SUM(D5:D47)</f>
        <v>22.65</v>
      </c>
      <c r="E48" s="20">
        <f>E5</f>
        <v>0</v>
      </c>
      <c r="F48" s="21">
        <f t="shared" si="0"/>
        <v>103.6</v>
      </c>
      <c r="G48" s="22"/>
      <c r="H48" s="19">
        <f>SUM(H5:H47)</f>
        <v>52.4</v>
      </c>
      <c r="I48" s="20"/>
      <c r="J48" s="19">
        <f>SUM(J5:J47)</f>
        <v>22.65</v>
      </c>
      <c r="K48" s="23">
        <f>C48-H48</f>
        <v>28.550000000000004</v>
      </c>
    </row>
    <row r="51" spans="2:8" ht="15.75">
      <c r="B51" s="24" t="s">
        <v>271</v>
      </c>
      <c r="F51" s="25" t="s">
        <v>331</v>
      </c>
      <c r="G51" s="158"/>
      <c r="H51" s="159"/>
    </row>
    <row r="52" spans="2:8" ht="15">
      <c r="B52" s="24"/>
      <c r="F52" s="170" t="s">
        <v>26</v>
      </c>
      <c r="G52" s="170"/>
      <c r="H52" s="170"/>
    </row>
    <row r="53" spans="2:8" ht="15.75">
      <c r="B53" s="24" t="s">
        <v>27</v>
      </c>
      <c r="F53" s="25" t="s">
        <v>332</v>
      </c>
      <c r="G53" s="158"/>
      <c r="H53" s="159"/>
    </row>
    <row r="54" spans="6:8" ht="12.75">
      <c r="F54" s="170" t="s">
        <v>26</v>
      </c>
      <c r="G54" s="170"/>
      <c r="H54" s="170"/>
    </row>
  </sheetData>
  <sheetProtection selectLockedCells="1" selectUnlockedCells="1"/>
  <mergeCells count="10">
    <mergeCell ref="F52:H52"/>
    <mergeCell ref="F54:H54"/>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5.xml><?xml version="1.0" encoding="utf-8"?>
<worksheet xmlns="http://schemas.openxmlformats.org/spreadsheetml/2006/main" xmlns:r="http://schemas.openxmlformats.org/officeDocument/2006/relationships">
  <dimension ref="A1:K18"/>
  <sheetViews>
    <sheetView zoomScale="90" zoomScaleNormal="90" zoomScalePageLayoutView="0" workbookViewId="0" topLeftCell="A1">
      <selection activeCell="F3" sqref="F3:F4"/>
    </sheetView>
  </sheetViews>
  <sheetFormatPr defaultColWidth="11.57421875" defaultRowHeight="12.75"/>
  <cols>
    <col min="1" max="1" width="7.28125" style="0" customWidth="1"/>
    <col min="2" max="2" width="27.57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2"/>
      <c r="B1" s="164" t="s">
        <v>333</v>
      </c>
      <c r="C1" s="164"/>
      <c r="D1" s="164"/>
      <c r="E1" s="164"/>
      <c r="F1" s="164"/>
      <c r="G1" s="164"/>
      <c r="H1" s="164"/>
      <c r="I1" s="164"/>
      <c r="J1" s="164"/>
      <c r="K1" s="2"/>
    </row>
    <row r="2" spans="1:11" ht="31.5" customHeight="1">
      <c r="A2" s="165" t="s">
        <v>369</v>
      </c>
      <c r="B2" s="165"/>
      <c r="C2" s="165"/>
      <c r="D2" s="165"/>
      <c r="E2" s="165"/>
      <c r="F2" s="165"/>
      <c r="G2" s="165"/>
      <c r="H2" s="165"/>
      <c r="I2" s="165"/>
      <c r="J2" s="165"/>
      <c r="K2" s="165"/>
    </row>
    <row r="3" spans="1:11" ht="33" customHeight="1">
      <c r="A3" s="166" t="s">
        <v>4</v>
      </c>
      <c r="B3" s="166" t="s">
        <v>5</v>
      </c>
      <c r="C3" s="167" t="s">
        <v>6</v>
      </c>
      <c r="D3" s="167"/>
      <c r="E3" s="167"/>
      <c r="F3" s="167" t="s">
        <v>7</v>
      </c>
      <c r="G3" s="167" t="s">
        <v>8</v>
      </c>
      <c r="H3" s="167"/>
      <c r="I3" s="167"/>
      <c r="J3" s="167"/>
      <c r="K3" s="168" t="s">
        <v>9</v>
      </c>
    </row>
    <row r="4" spans="1:11" ht="158.25" customHeight="1">
      <c r="A4" s="166"/>
      <c r="B4" s="166"/>
      <c r="C4" s="5" t="s">
        <v>10</v>
      </c>
      <c r="D4" s="5" t="s">
        <v>11</v>
      </c>
      <c r="E4" s="5" t="s">
        <v>12</v>
      </c>
      <c r="F4" s="167"/>
      <c r="G4" s="6" t="s">
        <v>13</v>
      </c>
      <c r="H4" s="5" t="s">
        <v>14</v>
      </c>
      <c r="I4" s="5" t="s">
        <v>15</v>
      </c>
      <c r="J4" s="5" t="s">
        <v>14</v>
      </c>
      <c r="K4" s="168"/>
    </row>
    <row r="5" spans="1:11" ht="47.25">
      <c r="A5" s="7">
        <v>1</v>
      </c>
      <c r="B5" s="8" t="s">
        <v>334</v>
      </c>
      <c r="C5" s="9"/>
      <c r="D5" s="9">
        <v>0.17</v>
      </c>
      <c r="E5" s="8" t="s">
        <v>17</v>
      </c>
      <c r="F5" s="10">
        <f>SUM(C5,D5)</f>
        <v>0.17</v>
      </c>
      <c r="G5" s="11"/>
      <c r="H5" s="9"/>
      <c r="I5" s="8" t="s">
        <v>17</v>
      </c>
      <c r="J5" s="9">
        <v>56.24</v>
      </c>
      <c r="K5" s="12"/>
    </row>
    <row r="6" spans="1:11" ht="51.75" customHeight="1">
      <c r="A6" s="13">
        <v>2</v>
      </c>
      <c r="B6" s="8" t="s">
        <v>335</v>
      </c>
      <c r="C6" s="9"/>
      <c r="D6" s="9">
        <v>0.63</v>
      </c>
      <c r="E6" s="8" t="s">
        <v>17</v>
      </c>
      <c r="F6" s="10">
        <f>SUM(C6,D6)</f>
        <v>0.63</v>
      </c>
      <c r="G6" s="11"/>
      <c r="H6" s="9"/>
      <c r="I6" s="8"/>
      <c r="J6" s="9"/>
      <c r="K6" s="12"/>
    </row>
    <row r="7" spans="1:11" ht="47.25" customHeight="1">
      <c r="A7" s="13">
        <v>3</v>
      </c>
      <c r="B7" s="11" t="s">
        <v>32</v>
      </c>
      <c r="C7" s="9"/>
      <c r="D7" s="9">
        <v>11.44</v>
      </c>
      <c r="E7" s="8" t="s">
        <v>17</v>
      </c>
      <c r="F7" s="10">
        <f>SUM(C7,D7)</f>
        <v>11.44</v>
      </c>
      <c r="G7" s="11"/>
      <c r="H7" s="9"/>
      <c r="I7" s="8"/>
      <c r="J7" s="9"/>
      <c r="K7" s="12"/>
    </row>
    <row r="8" spans="1:11" ht="15.75">
      <c r="A8" s="7"/>
      <c r="B8" s="11"/>
      <c r="C8" s="9"/>
      <c r="D8" s="9"/>
      <c r="E8" s="8"/>
      <c r="F8" s="10"/>
      <c r="G8" s="11"/>
      <c r="H8" s="9"/>
      <c r="I8" s="8"/>
      <c r="J8" s="9"/>
      <c r="K8" s="12"/>
    </row>
    <row r="9" spans="1:11" ht="15.75">
      <c r="A9" s="7"/>
      <c r="B9" s="11"/>
      <c r="C9" s="9"/>
      <c r="D9" s="9"/>
      <c r="E9" s="8"/>
      <c r="F9" s="10"/>
      <c r="G9" s="11"/>
      <c r="H9" s="9"/>
      <c r="I9" s="8"/>
      <c r="J9" s="9"/>
      <c r="K9" s="12"/>
    </row>
    <row r="10" spans="1:11" ht="15.75">
      <c r="A10" s="14"/>
      <c r="B10" s="15"/>
      <c r="C10" s="16"/>
      <c r="D10" s="16"/>
      <c r="E10" s="17"/>
      <c r="F10" s="10"/>
      <c r="G10" s="15"/>
      <c r="H10" s="16"/>
      <c r="I10" s="17"/>
      <c r="J10" s="16"/>
      <c r="K10" s="12"/>
    </row>
    <row r="11" spans="1:11" ht="15.75">
      <c r="A11" s="14"/>
      <c r="B11" s="15"/>
      <c r="C11" s="16"/>
      <c r="D11" s="16"/>
      <c r="E11" s="17"/>
      <c r="F11" s="10"/>
      <c r="G11" s="15"/>
      <c r="H11" s="16"/>
      <c r="I11" s="17"/>
      <c r="J11" s="16"/>
      <c r="K11" s="12"/>
    </row>
    <row r="12" spans="1:11" ht="15.75">
      <c r="A12" s="15"/>
      <c r="B12" s="18" t="s">
        <v>23</v>
      </c>
      <c r="C12" s="19">
        <f>SUM(C5:C11)</f>
        <v>0</v>
      </c>
      <c r="D12" s="19">
        <f>SUM(D5:D11)</f>
        <v>12.24</v>
      </c>
      <c r="E12" s="20"/>
      <c r="F12" s="21">
        <f>SUM(C12,D12)</f>
        <v>12.24</v>
      </c>
      <c r="G12" s="22"/>
      <c r="H12" s="19">
        <f>SUM(H5:H11)</f>
        <v>0</v>
      </c>
      <c r="I12" s="20"/>
      <c r="J12" s="19">
        <f>SUM(J5:J11)</f>
        <v>56.24</v>
      </c>
      <c r="K12" s="23">
        <f>C12-H12</f>
        <v>0</v>
      </c>
    </row>
    <row r="15" spans="2:8" ht="15.75">
      <c r="B15" s="24" t="s">
        <v>336</v>
      </c>
      <c r="F15" s="25"/>
      <c r="G15" s="169" t="s">
        <v>337</v>
      </c>
      <c r="H15" s="169"/>
    </row>
    <row r="16" spans="2:8" ht="15">
      <c r="B16" s="24"/>
      <c r="F16" s="170" t="s">
        <v>26</v>
      </c>
      <c r="G16" s="170"/>
      <c r="H16" s="170"/>
    </row>
    <row r="17" spans="2:8" ht="15.75">
      <c r="B17" s="24" t="s">
        <v>103</v>
      </c>
      <c r="F17" s="25"/>
      <c r="G17" s="169" t="s">
        <v>338</v>
      </c>
      <c r="H17" s="169"/>
    </row>
    <row r="18" spans="6:8" ht="12.75">
      <c r="F18" s="170" t="s">
        <v>26</v>
      </c>
      <c r="G18" s="170"/>
      <c r="H18" s="170"/>
    </row>
  </sheetData>
  <sheetProtection selectLockedCells="1" selectUnlockedCells="1"/>
  <mergeCells count="12">
    <mergeCell ref="G15:H15"/>
    <mergeCell ref="F16:H16"/>
    <mergeCell ref="G17:H17"/>
    <mergeCell ref="F18:H18"/>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6.xml><?xml version="1.0" encoding="utf-8"?>
<worksheet xmlns="http://schemas.openxmlformats.org/spreadsheetml/2006/main" xmlns:r="http://schemas.openxmlformats.org/officeDocument/2006/relationships">
  <dimension ref="A1:K54"/>
  <sheetViews>
    <sheetView zoomScalePageLayoutView="0" workbookViewId="0" topLeftCell="A1">
      <selection activeCell="H5" sqref="H5"/>
    </sheetView>
  </sheetViews>
  <sheetFormatPr defaultColWidth="11.57421875" defaultRowHeight="12.75"/>
  <cols>
    <col min="1" max="1" width="8.57421875" style="0" customWidth="1"/>
    <col min="2" max="2" width="16.57421875" style="0" customWidth="1"/>
    <col min="3" max="3" width="21.7109375" style="0" customWidth="1"/>
    <col min="4" max="4" width="17.140625" style="0" customWidth="1"/>
    <col min="5" max="5" width="16.8515625" style="0" customWidth="1"/>
    <col min="6" max="6" width="12.140625" style="0" customWidth="1"/>
    <col min="7" max="7" width="17.421875" style="0" customWidth="1"/>
    <col min="8" max="8" width="11.57421875" style="0" customWidth="1"/>
    <col min="9" max="9" width="17.8515625" style="0" customWidth="1"/>
    <col min="10" max="10" width="11.57421875" style="0" customWidth="1"/>
    <col min="11" max="11" width="17.28125" style="0" customWidth="1"/>
  </cols>
  <sheetData>
    <row r="1" spans="1:11" ht="92.25" customHeight="1">
      <c r="A1" s="208" t="s">
        <v>370</v>
      </c>
      <c r="B1" s="208"/>
      <c r="C1" s="208"/>
      <c r="D1" s="208"/>
      <c r="E1" s="208"/>
      <c r="F1" s="208"/>
      <c r="G1" s="208"/>
      <c r="H1" s="208"/>
      <c r="I1" s="208"/>
      <c r="J1" s="208"/>
      <c r="K1" s="208"/>
    </row>
    <row r="2" spans="1:11" ht="12.75" customHeight="1">
      <c r="A2" s="165" t="s">
        <v>351</v>
      </c>
      <c r="B2" s="165"/>
      <c r="C2" s="165"/>
      <c r="D2" s="165"/>
      <c r="E2" s="165"/>
      <c r="F2" s="165"/>
      <c r="G2" s="165"/>
      <c r="H2" s="165"/>
      <c r="I2" s="165"/>
      <c r="J2" s="165"/>
      <c r="K2" s="165"/>
    </row>
    <row r="3" spans="1:11" ht="44.25" customHeight="1">
      <c r="A3" s="166" t="s">
        <v>4</v>
      </c>
      <c r="B3" s="166" t="s">
        <v>5</v>
      </c>
      <c r="C3" s="167" t="s">
        <v>6</v>
      </c>
      <c r="D3" s="167"/>
      <c r="E3" s="167"/>
      <c r="F3" s="167" t="s">
        <v>7</v>
      </c>
      <c r="G3" s="167" t="s">
        <v>8</v>
      </c>
      <c r="H3" s="167"/>
      <c r="I3" s="167"/>
      <c r="J3" s="167"/>
      <c r="K3" s="168" t="s">
        <v>9</v>
      </c>
    </row>
    <row r="4" spans="1:11" ht="58.5" customHeight="1">
      <c r="A4" s="166"/>
      <c r="B4" s="166"/>
      <c r="C4" s="5" t="s">
        <v>10</v>
      </c>
      <c r="D4" s="5" t="s">
        <v>11</v>
      </c>
      <c r="E4" s="5" t="s">
        <v>12</v>
      </c>
      <c r="F4" s="167"/>
      <c r="G4" s="6" t="s">
        <v>13</v>
      </c>
      <c r="H4" s="5" t="s">
        <v>14</v>
      </c>
      <c r="I4" s="5" t="s">
        <v>15</v>
      </c>
      <c r="J4" s="5" t="s">
        <v>14</v>
      </c>
      <c r="K4" s="168"/>
    </row>
    <row r="5" spans="1:11" ht="78.75">
      <c r="A5" s="7">
        <v>1</v>
      </c>
      <c r="B5" s="8" t="s">
        <v>339</v>
      </c>
      <c r="C5" s="30"/>
      <c r="D5" s="30"/>
      <c r="E5" s="7"/>
      <c r="F5" s="160">
        <f aca="true" t="shared" si="0" ref="F5:F48">SUM(C5,D5)</f>
        <v>0</v>
      </c>
      <c r="G5" s="13"/>
      <c r="H5" s="30"/>
      <c r="I5" s="161" t="s">
        <v>17</v>
      </c>
      <c r="J5" s="30">
        <v>31.89</v>
      </c>
      <c r="K5" s="32">
        <v>0</v>
      </c>
    </row>
    <row r="6" spans="1:11" ht="31.5">
      <c r="A6" s="7">
        <v>2</v>
      </c>
      <c r="B6" s="8" t="s">
        <v>32</v>
      </c>
      <c r="C6" s="30"/>
      <c r="D6" s="30"/>
      <c r="E6" s="7"/>
      <c r="F6" s="160">
        <f t="shared" si="0"/>
        <v>0</v>
      </c>
      <c r="G6" s="13"/>
      <c r="H6" s="30"/>
      <c r="I6" s="161" t="s">
        <v>17</v>
      </c>
      <c r="J6" s="30">
        <v>0.92</v>
      </c>
      <c r="K6" s="32">
        <v>1.08</v>
      </c>
    </row>
    <row r="7" spans="1:11" ht="31.5">
      <c r="A7" s="7">
        <v>3</v>
      </c>
      <c r="B7" s="8" t="s">
        <v>32</v>
      </c>
      <c r="C7" s="30"/>
      <c r="D7" s="30"/>
      <c r="E7" s="7"/>
      <c r="F7" s="160">
        <f t="shared" si="0"/>
        <v>0</v>
      </c>
      <c r="G7" s="13"/>
      <c r="H7" s="30"/>
      <c r="I7" s="161"/>
      <c r="J7" s="30"/>
      <c r="K7" s="32">
        <v>0.81</v>
      </c>
    </row>
    <row r="8" spans="1:11" ht="15.75">
      <c r="A8" s="7"/>
      <c r="B8" s="8"/>
      <c r="C8" s="30"/>
      <c r="D8" s="30"/>
      <c r="E8" s="7"/>
      <c r="F8" s="160">
        <f t="shared" si="0"/>
        <v>0</v>
      </c>
      <c r="G8" s="13"/>
      <c r="H8" s="30"/>
      <c r="I8" s="161"/>
      <c r="J8" s="30"/>
      <c r="K8" s="32"/>
    </row>
    <row r="9" spans="1:11" ht="15.75">
      <c r="A9" s="7"/>
      <c r="B9" s="8"/>
      <c r="C9" s="30"/>
      <c r="D9" s="30"/>
      <c r="E9" s="7"/>
      <c r="F9" s="160">
        <f t="shared" si="0"/>
        <v>0</v>
      </c>
      <c r="G9" s="13"/>
      <c r="H9" s="30"/>
      <c r="I9" s="161"/>
      <c r="J9" s="30"/>
      <c r="K9" s="32"/>
    </row>
    <row r="10" spans="1:11" ht="15.75">
      <c r="A10" s="7"/>
      <c r="B10" s="8"/>
      <c r="C10" s="30"/>
      <c r="D10" s="30"/>
      <c r="E10" s="7"/>
      <c r="F10" s="160">
        <f t="shared" si="0"/>
        <v>0</v>
      </c>
      <c r="G10" s="13"/>
      <c r="H10" s="30"/>
      <c r="I10" s="82"/>
      <c r="J10" s="30"/>
      <c r="K10" s="32"/>
    </row>
    <row r="11" spans="1:11" ht="15.75">
      <c r="A11" s="7"/>
      <c r="B11" s="8"/>
      <c r="C11" s="30"/>
      <c r="D11" s="30"/>
      <c r="E11" s="7"/>
      <c r="F11" s="160">
        <f t="shared" si="0"/>
        <v>0</v>
      </c>
      <c r="G11" s="13"/>
      <c r="H11" s="30"/>
      <c r="I11" s="82"/>
      <c r="J11" s="30"/>
      <c r="K11" s="32"/>
    </row>
    <row r="12" spans="1:11" ht="15.75">
      <c r="A12" s="7"/>
      <c r="B12" s="8"/>
      <c r="C12" s="30"/>
      <c r="D12" s="30"/>
      <c r="E12" s="7"/>
      <c r="F12" s="160">
        <f t="shared" si="0"/>
        <v>0</v>
      </c>
      <c r="G12" s="13"/>
      <c r="H12" s="30"/>
      <c r="I12" s="82"/>
      <c r="J12" s="30"/>
      <c r="K12" s="32"/>
    </row>
    <row r="13" spans="1:11" ht="15.75">
      <c r="A13" s="13"/>
      <c r="B13" s="8"/>
      <c r="C13" s="30"/>
      <c r="D13" s="30"/>
      <c r="E13" s="7"/>
      <c r="F13" s="160">
        <f t="shared" si="0"/>
        <v>0</v>
      </c>
      <c r="G13" s="13"/>
      <c r="H13" s="30"/>
      <c r="I13" s="82"/>
      <c r="J13" s="30"/>
      <c r="K13" s="32"/>
    </row>
    <row r="14" spans="1:11" ht="12.75" customHeight="1">
      <c r="A14" s="13"/>
      <c r="B14" s="11"/>
      <c r="C14" s="30"/>
      <c r="D14" s="30"/>
      <c r="E14" s="7"/>
      <c r="F14" s="160">
        <f t="shared" si="0"/>
        <v>0</v>
      </c>
      <c r="G14" s="13"/>
      <c r="H14" s="30"/>
      <c r="I14" s="82"/>
      <c r="J14" s="30"/>
      <c r="K14" s="32"/>
    </row>
    <row r="15" spans="1:11" ht="15.75">
      <c r="A15" s="7"/>
      <c r="B15" s="11"/>
      <c r="C15" s="30"/>
      <c r="D15" s="30"/>
      <c r="E15" s="7"/>
      <c r="F15" s="160">
        <f t="shared" si="0"/>
        <v>0</v>
      </c>
      <c r="G15" s="13"/>
      <c r="H15" s="30"/>
      <c r="I15" s="82"/>
      <c r="J15" s="30"/>
      <c r="K15" s="32"/>
    </row>
    <row r="16" spans="1:11" ht="15.75">
      <c r="A16" s="7"/>
      <c r="B16" s="11"/>
      <c r="C16" s="30"/>
      <c r="D16" s="30"/>
      <c r="E16" s="7"/>
      <c r="F16" s="160">
        <f t="shared" si="0"/>
        <v>0</v>
      </c>
      <c r="G16" s="13"/>
      <c r="H16" s="30"/>
      <c r="I16" s="82"/>
      <c r="J16" s="30"/>
      <c r="K16" s="32"/>
    </row>
    <row r="17" spans="1:11" ht="15.75">
      <c r="A17" s="7"/>
      <c r="B17" s="11"/>
      <c r="C17" s="30"/>
      <c r="D17" s="30"/>
      <c r="E17" s="7"/>
      <c r="F17" s="160">
        <f t="shared" si="0"/>
        <v>0</v>
      </c>
      <c r="G17" s="13"/>
      <c r="H17" s="30"/>
      <c r="I17" s="82"/>
      <c r="J17" s="30"/>
      <c r="K17" s="32"/>
    </row>
    <row r="18" spans="1:11" ht="15.75">
      <c r="A18" s="7"/>
      <c r="B18" s="11"/>
      <c r="C18" s="30"/>
      <c r="D18" s="30"/>
      <c r="E18" s="7"/>
      <c r="F18" s="160">
        <f t="shared" si="0"/>
        <v>0</v>
      </c>
      <c r="G18" s="13"/>
      <c r="H18" s="30"/>
      <c r="I18" s="82"/>
      <c r="J18" s="30"/>
      <c r="K18" s="32"/>
    </row>
    <row r="19" spans="1:11" ht="15.75">
      <c r="A19" s="7"/>
      <c r="B19" s="11"/>
      <c r="C19" s="30"/>
      <c r="D19" s="30"/>
      <c r="E19" s="7"/>
      <c r="F19" s="160">
        <f t="shared" si="0"/>
        <v>0</v>
      </c>
      <c r="G19" s="13"/>
      <c r="H19" s="30"/>
      <c r="I19" s="8"/>
      <c r="J19" s="30"/>
      <c r="K19" s="32"/>
    </row>
    <row r="20" spans="1:11" ht="15.75">
      <c r="A20" s="7"/>
      <c r="B20" s="11"/>
      <c r="C20" s="30"/>
      <c r="D20" s="30"/>
      <c r="E20" s="7"/>
      <c r="F20" s="160">
        <f t="shared" si="0"/>
        <v>0</v>
      </c>
      <c r="G20" s="13"/>
      <c r="H20" s="30"/>
      <c r="I20" s="8"/>
      <c r="J20" s="30"/>
      <c r="K20" s="32"/>
    </row>
    <row r="21" spans="1:11" ht="15.75">
      <c r="A21" s="7"/>
      <c r="B21" s="11"/>
      <c r="C21" s="30"/>
      <c r="D21" s="30"/>
      <c r="E21" s="7"/>
      <c r="F21" s="160">
        <f t="shared" si="0"/>
        <v>0</v>
      </c>
      <c r="G21" s="13"/>
      <c r="H21" s="30"/>
      <c r="I21" s="8"/>
      <c r="J21" s="30"/>
      <c r="K21" s="32"/>
    </row>
    <row r="22" spans="1:11" ht="15.75">
      <c r="A22" s="7"/>
      <c r="B22" s="11"/>
      <c r="C22" s="30"/>
      <c r="D22" s="30"/>
      <c r="E22" s="7"/>
      <c r="F22" s="160">
        <f t="shared" si="0"/>
        <v>0</v>
      </c>
      <c r="G22" s="13"/>
      <c r="H22" s="30"/>
      <c r="I22" s="8"/>
      <c r="J22" s="30"/>
      <c r="K22" s="32"/>
    </row>
    <row r="23" spans="1:11" ht="15.75">
      <c r="A23" s="13"/>
      <c r="B23" s="11"/>
      <c r="C23" s="30"/>
      <c r="D23" s="30"/>
      <c r="E23" s="7"/>
      <c r="F23" s="160">
        <f t="shared" si="0"/>
        <v>0</v>
      </c>
      <c r="G23" s="13"/>
      <c r="H23" s="30"/>
      <c r="I23" s="8"/>
      <c r="J23" s="30"/>
      <c r="K23" s="32"/>
    </row>
    <row r="24" spans="1:11" ht="15.75">
      <c r="A24" s="13"/>
      <c r="B24" s="11"/>
      <c r="C24" s="30"/>
      <c r="D24" s="30"/>
      <c r="E24" s="7"/>
      <c r="F24" s="160">
        <f t="shared" si="0"/>
        <v>0</v>
      </c>
      <c r="G24" s="13"/>
      <c r="H24" s="30"/>
      <c r="I24" s="8"/>
      <c r="J24" s="30"/>
      <c r="K24" s="32"/>
    </row>
    <row r="25" spans="1:11" ht="15.75">
      <c r="A25" s="7"/>
      <c r="B25" s="11"/>
      <c r="C25" s="30"/>
      <c r="D25" s="30"/>
      <c r="E25" s="7"/>
      <c r="F25" s="160">
        <f t="shared" si="0"/>
        <v>0</v>
      </c>
      <c r="G25" s="13"/>
      <c r="H25" s="30"/>
      <c r="I25" s="8"/>
      <c r="J25" s="30"/>
      <c r="K25" s="32"/>
    </row>
    <row r="26" spans="1:11" ht="15.75">
      <c r="A26" s="7"/>
      <c r="B26" s="11"/>
      <c r="C26" s="30"/>
      <c r="D26" s="30"/>
      <c r="E26" s="7"/>
      <c r="F26" s="160">
        <f t="shared" si="0"/>
        <v>0</v>
      </c>
      <c r="G26" s="13"/>
      <c r="H26" s="30"/>
      <c r="I26" s="8"/>
      <c r="J26" s="30"/>
      <c r="K26" s="32"/>
    </row>
    <row r="27" spans="1:11" ht="15.75">
      <c r="A27" s="7"/>
      <c r="B27" s="11"/>
      <c r="C27" s="30"/>
      <c r="D27" s="30"/>
      <c r="E27" s="7"/>
      <c r="F27" s="160">
        <f t="shared" si="0"/>
        <v>0</v>
      </c>
      <c r="G27" s="13"/>
      <c r="H27" s="30"/>
      <c r="I27" s="8"/>
      <c r="J27" s="30"/>
      <c r="K27" s="32"/>
    </row>
    <row r="28" spans="1:11" ht="15.75">
      <c r="A28" s="7"/>
      <c r="B28" s="11"/>
      <c r="C28" s="30"/>
      <c r="D28" s="30"/>
      <c r="E28" s="7"/>
      <c r="F28" s="160">
        <f t="shared" si="0"/>
        <v>0</v>
      </c>
      <c r="G28" s="13"/>
      <c r="H28" s="30"/>
      <c r="I28" s="8"/>
      <c r="J28" s="9"/>
      <c r="K28" s="12"/>
    </row>
    <row r="29" spans="1:11" ht="15.75">
      <c r="A29" s="7"/>
      <c r="B29" s="11"/>
      <c r="C29" s="30"/>
      <c r="D29" s="30"/>
      <c r="E29" s="7"/>
      <c r="F29" s="160">
        <f t="shared" si="0"/>
        <v>0</v>
      </c>
      <c r="G29" s="13"/>
      <c r="H29" s="30"/>
      <c r="I29" s="8"/>
      <c r="J29" s="9"/>
      <c r="K29" s="12"/>
    </row>
    <row r="30" spans="1:11" ht="15.75">
      <c r="A30" s="7"/>
      <c r="B30" s="11"/>
      <c r="C30" s="9"/>
      <c r="D30" s="9"/>
      <c r="E30" s="8"/>
      <c r="F30" s="10">
        <f t="shared" si="0"/>
        <v>0</v>
      </c>
      <c r="G30" s="11"/>
      <c r="H30" s="9"/>
      <c r="I30" s="8"/>
      <c r="J30" s="9"/>
      <c r="K30" s="12"/>
    </row>
    <row r="31" spans="1:11" ht="15.75">
      <c r="A31" s="7"/>
      <c r="B31" s="11"/>
      <c r="C31" s="9"/>
      <c r="D31" s="9"/>
      <c r="E31" s="8"/>
      <c r="F31" s="10">
        <f t="shared" si="0"/>
        <v>0</v>
      </c>
      <c r="G31" s="11"/>
      <c r="H31" s="9"/>
      <c r="I31" s="8"/>
      <c r="J31" s="9"/>
      <c r="K31" s="12"/>
    </row>
    <row r="32" spans="1:11" ht="15.75">
      <c r="A32" s="7"/>
      <c r="B32" s="11"/>
      <c r="C32" s="9"/>
      <c r="D32" s="9"/>
      <c r="E32" s="8"/>
      <c r="F32" s="10">
        <f t="shared" si="0"/>
        <v>0</v>
      </c>
      <c r="G32" s="11"/>
      <c r="H32" s="9"/>
      <c r="I32" s="8"/>
      <c r="J32" s="9"/>
      <c r="K32" s="12"/>
    </row>
    <row r="33" spans="1:11" ht="15.75">
      <c r="A33" s="13"/>
      <c r="B33" s="11"/>
      <c r="C33" s="9"/>
      <c r="D33" s="9"/>
      <c r="E33" s="8"/>
      <c r="F33" s="10">
        <f t="shared" si="0"/>
        <v>0</v>
      </c>
      <c r="G33" s="11"/>
      <c r="H33" s="9"/>
      <c r="I33" s="8"/>
      <c r="J33" s="9"/>
      <c r="K33" s="12"/>
    </row>
    <row r="34" spans="1:11" ht="15.75">
      <c r="A34" s="13"/>
      <c r="B34" s="11"/>
      <c r="C34" s="9"/>
      <c r="D34" s="9"/>
      <c r="E34" s="8"/>
      <c r="F34" s="10">
        <f t="shared" si="0"/>
        <v>0</v>
      </c>
      <c r="G34" s="11"/>
      <c r="H34" s="9"/>
      <c r="I34" s="8"/>
      <c r="J34" s="9"/>
      <c r="K34" s="12"/>
    </row>
    <row r="35" spans="1:11" ht="15.75">
      <c r="A35" s="7"/>
      <c r="B35" s="11"/>
      <c r="C35" s="9"/>
      <c r="D35" s="9"/>
      <c r="E35" s="8"/>
      <c r="F35" s="10">
        <f t="shared" si="0"/>
        <v>0</v>
      </c>
      <c r="G35" s="11"/>
      <c r="H35" s="9"/>
      <c r="I35" s="8"/>
      <c r="J35" s="9"/>
      <c r="K35" s="12"/>
    </row>
    <row r="36" spans="1:11" ht="15.75">
      <c r="A36" s="7"/>
      <c r="B36" s="11"/>
      <c r="C36" s="9"/>
      <c r="D36" s="9"/>
      <c r="E36" s="8"/>
      <c r="F36" s="10">
        <f t="shared" si="0"/>
        <v>0</v>
      </c>
      <c r="G36" s="11"/>
      <c r="H36" s="9"/>
      <c r="I36" s="8"/>
      <c r="J36" s="9"/>
      <c r="K36" s="12"/>
    </row>
    <row r="37" spans="1:11" ht="15.75">
      <c r="A37" s="7"/>
      <c r="B37" s="11"/>
      <c r="C37" s="9"/>
      <c r="D37" s="9"/>
      <c r="E37" s="8"/>
      <c r="F37" s="10">
        <f t="shared" si="0"/>
        <v>0</v>
      </c>
      <c r="G37" s="11"/>
      <c r="H37" s="9"/>
      <c r="I37" s="8"/>
      <c r="J37" s="9"/>
      <c r="K37" s="12"/>
    </row>
    <row r="38" spans="1:11" ht="15.75">
      <c r="A38" s="7"/>
      <c r="B38" s="11"/>
      <c r="C38" s="9"/>
      <c r="D38" s="9"/>
      <c r="E38" s="8"/>
      <c r="F38" s="10">
        <f t="shared" si="0"/>
        <v>0</v>
      </c>
      <c r="G38" s="11"/>
      <c r="H38" s="9"/>
      <c r="I38" s="8"/>
      <c r="J38" s="9"/>
      <c r="K38" s="12"/>
    </row>
    <row r="39" spans="1:11" ht="15.75">
      <c r="A39" s="7"/>
      <c r="B39" s="11"/>
      <c r="C39" s="9"/>
      <c r="D39" s="9"/>
      <c r="E39" s="8"/>
      <c r="F39" s="10">
        <f t="shared" si="0"/>
        <v>0</v>
      </c>
      <c r="G39" s="11"/>
      <c r="H39" s="9"/>
      <c r="I39" s="8"/>
      <c r="J39" s="9"/>
      <c r="K39" s="12"/>
    </row>
    <row r="40" spans="1:11" ht="15.75">
      <c r="A40" s="7"/>
      <c r="B40" s="11"/>
      <c r="C40" s="9"/>
      <c r="D40" s="9"/>
      <c r="E40" s="8"/>
      <c r="F40" s="10">
        <f t="shared" si="0"/>
        <v>0</v>
      </c>
      <c r="G40" s="11"/>
      <c r="H40" s="9"/>
      <c r="I40" s="8"/>
      <c r="J40" s="9"/>
      <c r="K40" s="12"/>
    </row>
    <row r="41" spans="1:11" ht="15.75">
      <c r="A41" s="7"/>
      <c r="B41" s="11"/>
      <c r="C41" s="9"/>
      <c r="D41" s="9"/>
      <c r="E41" s="8"/>
      <c r="F41" s="10">
        <f t="shared" si="0"/>
        <v>0</v>
      </c>
      <c r="G41" s="11"/>
      <c r="H41" s="9"/>
      <c r="I41" s="8"/>
      <c r="J41" s="9"/>
      <c r="K41" s="12"/>
    </row>
    <row r="42" spans="1:11" ht="15.75">
      <c r="A42" s="7"/>
      <c r="B42" s="11"/>
      <c r="C42" s="9"/>
      <c r="D42" s="9"/>
      <c r="E42" s="8"/>
      <c r="F42" s="10">
        <f t="shared" si="0"/>
        <v>0</v>
      </c>
      <c r="G42" s="11"/>
      <c r="H42" s="9"/>
      <c r="I42" s="8"/>
      <c r="J42" s="9"/>
      <c r="K42" s="12"/>
    </row>
    <row r="43" spans="1:11" ht="15.75">
      <c r="A43" s="13"/>
      <c r="B43" s="11"/>
      <c r="C43" s="9"/>
      <c r="D43" s="9"/>
      <c r="E43" s="8"/>
      <c r="F43" s="10">
        <f t="shared" si="0"/>
        <v>0</v>
      </c>
      <c r="G43" s="11"/>
      <c r="H43" s="9"/>
      <c r="I43" s="8"/>
      <c r="J43" s="9"/>
      <c r="K43" s="12"/>
    </row>
    <row r="44" spans="1:11" ht="15.75">
      <c r="A44" s="13"/>
      <c r="B44" s="11"/>
      <c r="C44" s="9"/>
      <c r="D44" s="9"/>
      <c r="E44" s="8"/>
      <c r="F44" s="10">
        <f t="shared" si="0"/>
        <v>0</v>
      </c>
      <c r="G44" s="11"/>
      <c r="H44" s="9"/>
      <c r="I44" s="8"/>
      <c r="J44" s="9"/>
      <c r="K44" s="12"/>
    </row>
    <row r="45" spans="1:11" ht="15.75">
      <c r="A45" s="14"/>
      <c r="B45" s="15"/>
      <c r="C45" s="16"/>
      <c r="D45" s="16"/>
      <c r="E45" s="17"/>
      <c r="F45" s="10">
        <f t="shared" si="0"/>
        <v>0</v>
      </c>
      <c r="G45" s="15"/>
      <c r="H45" s="16"/>
      <c r="I45" s="17"/>
      <c r="J45" s="16"/>
      <c r="K45" s="12"/>
    </row>
    <row r="46" spans="1:11" ht="15.75">
      <c r="A46" s="14"/>
      <c r="B46" s="15"/>
      <c r="C46" s="16"/>
      <c r="D46" s="16"/>
      <c r="E46" s="17"/>
      <c r="F46" s="10">
        <f t="shared" si="0"/>
        <v>0</v>
      </c>
      <c r="G46" s="15"/>
      <c r="H46" s="16"/>
      <c r="I46" s="17"/>
      <c r="J46" s="16"/>
      <c r="K46" s="12"/>
    </row>
    <row r="47" spans="1:11" ht="15.75">
      <c r="A47" s="14"/>
      <c r="B47" s="15"/>
      <c r="C47" s="16"/>
      <c r="D47" s="16"/>
      <c r="E47" s="17"/>
      <c r="F47" s="10">
        <f t="shared" si="0"/>
        <v>0</v>
      </c>
      <c r="G47" s="15"/>
      <c r="H47" s="16"/>
      <c r="I47" s="17"/>
      <c r="J47" s="16"/>
      <c r="K47" s="12"/>
    </row>
    <row r="48" spans="1:11" ht="15.75">
      <c r="A48" s="15"/>
      <c r="B48" s="18" t="s">
        <v>23</v>
      </c>
      <c r="C48" s="19">
        <f>SUM(C5:C47)</f>
        <v>0</v>
      </c>
      <c r="D48" s="19">
        <f>SUM(D5:D47)</f>
        <v>0</v>
      </c>
      <c r="E48" s="20"/>
      <c r="F48" s="21">
        <f t="shared" si="0"/>
        <v>0</v>
      </c>
      <c r="G48" s="22"/>
      <c r="H48" s="19">
        <f>SUM(H5:H47)</f>
        <v>0</v>
      </c>
      <c r="I48" s="20"/>
      <c r="J48" s="19">
        <f>SUM(J5:J47)</f>
        <v>32.81</v>
      </c>
      <c r="K48" s="19">
        <f>SUM(K5:K47)</f>
        <v>1.8900000000000001</v>
      </c>
    </row>
    <row r="51" spans="2:8" ht="15.75">
      <c r="B51" s="24" t="s">
        <v>24</v>
      </c>
      <c r="F51" s="25"/>
      <c r="G51" s="169" t="s">
        <v>340</v>
      </c>
      <c r="H51" s="169"/>
    </row>
    <row r="52" spans="2:8" ht="15">
      <c r="B52" s="24"/>
      <c r="F52" s="170" t="s">
        <v>26</v>
      </c>
      <c r="G52" s="170"/>
      <c r="H52" s="170"/>
    </row>
    <row r="53" spans="2:8" ht="15.75">
      <c r="B53" s="24" t="s">
        <v>27</v>
      </c>
      <c r="F53" s="25"/>
      <c r="G53" s="169" t="s">
        <v>341</v>
      </c>
      <c r="H53" s="169"/>
    </row>
    <row r="54" spans="6:8" ht="12.75">
      <c r="F54" s="170" t="s">
        <v>26</v>
      </c>
      <c r="G54" s="170"/>
      <c r="H54" s="170"/>
    </row>
  </sheetData>
  <sheetProtection selectLockedCells="1" selectUnlockedCells="1"/>
  <mergeCells count="12">
    <mergeCell ref="G51:H51"/>
    <mergeCell ref="F52:H52"/>
    <mergeCell ref="G53:H53"/>
    <mergeCell ref="F54:H54"/>
    <mergeCell ref="A1:K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zoomScalePageLayoutView="0" workbookViewId="0" topLeftCell="A1">
      <selection activeCell="A1" sqref="A1"/>
    </sheetView>
  </sheetViews>
  <sheetFormatPr defaultColWidth="11.57421875" defaultRowHeight="12.7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2"/>
      <c r="B1" s="164" t="s">
        <v>342</v>
      </c>
      <c r="C1" s="164"/>
      <c r="D1" s="164"/>
      <c r="E1" s="164"/>
      <c r="F1" s="164"/>
      <c r="G1" s="164"/>
      <c r="H1" s="164"/>
      <c r="I1" s="164"/>
      <c r="J1" s="164"/>
      <c r="K1" s="2"/>
    </row>
    <row r="2" spans="1:11" ht="20.25" customHeight="1">
      <c r="A2" s="165" t="s">
        <v>369</v>
      </c>
      <c r="B2" s="165"/>
      <c r="C2" s="165"/>
      <c r="D2" s="165"/>
      <c r="E2" s="165"/>
      <c r="F2" s="165"/>
      <c r="G2" s="165"/>
      <c r="H2" s="165"/>
      <c r="I2" s="165"/>
      <c r="J2" s="165"/>
      <c r="K2" s="165"/>
    </row>
    <row r="3" spans="1:11" ht="33" customHeight="1">
      <c r="A3" s="166" t="s">
        <v>4</v>
      </c>
      <c r="B3" s="166" t="s">
        <v>5</v>
      </c>
      <c r="C3" s="167" t="s">
        <v>6</v>
      </c>
      <c r="D3" s="167"/>
      <c r="E3" s="167"/>
      <c r="F3" s="167" t="s">
        <v>7</v>
      </c>
      <c r="G3" s="167" t="s">
        <v>8</v>
      </c>
      <c r="H3" s="167"/>
      <c r="I3" s="167"/>
      <c r="J3" s="167"/>
      <c r="K3" s="168" t="s">
        <v>9</v>
      </c>
    </row>
    <row r="4" spans="1:11" ht="158.25" customHeight="1">
      <c r="A4" s="166"/>
      <c r="B4" s="166"/>
      <c r="C4" s="5" t="s">
        <v>10</v>
      </c>
      <c r="D4" s="5" t="s">
        <v>11</v>
      </c>
      <c r="E4" s="5" t="s">
        <v>12</v>
      </c>
      <c r="F4" s="167"/>
      <c r="G4" s="6" t="s">
        <v>13</v>
      </c>
      <c r="H4" s="5" t="s">
        <v>14</v>
      </c>
      <c r="I4" s="5" t="s">
        <v>15</v>
      </c>
      <c r="J4" s="5" t="s">
        <v>14</v>
      </c>
      <c r="K4" s="168"/>
    </row>
    <row r="5" spans="1:11" ht="15.75">
      <c r="A5" s="7">
        <v>1</v>
      </c>
      <c r="B5" s="11" t="s">
        <v>343</v>
      </c>
      <c r="C5" s="9">
        <v>811.9</v>
      </c>
      <c r="D5" s="9"/>
      <c r="E5" s="8"/>
      <c r="F5" s="10">
        <f aca="true" t="shared" si="0" ref="F5:F48">SUM(C5,D5)</f>
        <v>811.9</v>
      </c>
      <c r="G5" s="11">
        <v>2210</v>
      </c>
      <c r="H5" s="9">
        <v>56.9</v>
      </c>
      <c r="I5" s="28" t="s">
        <v>344</v>
      </c>
      <c r="J5" s="9"/>
      <c r="K5" s="12"/>
    </row>
    <row r="6" spans="1:11" ht="15.75">
      <c r="A6" s="7"/>
      <c r="B6" s="11"/>
      <c r="C6" s="9"/>
      <c r="D6" s="9"/>
      <c r="E6" s="8"/>
      <c r="F6" s="10">
        <f t="shared" si="0"/>
        <v>0</v>
      </c>
      <c r="G6" s="11">
        <v>2220</v>
      </c>
      <c r="H6" s="9">
        <v>298.4</v>
      </c>
      <c r="I6" s="28" t="s">
        <v>17</v>
      </c>
      <c r="J6" s="9"/>
      <c r="K6" s="12"/>
    </row>
    <row r="7" spans="1:11" ht="15.75">
      <c r="A7" s="7"/>
      <c r="B7" s="11"/>
      <c r="C7" s="9"/>
      <c r="D7" s="9"/>
      <c r="E7" s="8"/>
      <c r="F7" s="10">
        <f t="shared" si="0"/>
        <v>0</v>
      </c>
      <c r="G7" s="11">
        <v>2230</v>
      </c>
      <c r="H7" s="9">
        <v>270</v>
      </c>
      <c r="I7" s="28" t="s">
        <v>345</v>
      </c>
      <c r="J7" s="9"/>
      <c r="K7" s="12"/>
    </row>
    <row r="8" spans="1:11" ht="15.75">
      <c r="A8" s="7"/>
      <c r="B8" s="11"/>
      <c r="C8" s="9"/>
      <c r="D8" s="9"/>
      <c r="E8" s="8"/>
      <c r="F8" s="10">
        <f t="shared" si="0"/>
        <v>0</v>
      </c>
      <c r="G8" s="11">
        <v>2240</v>
      </c>
      <c r="H8" s="9">
        <v>113.8</v>
      </c>
      <c r="I8" s="28" t="s">
        <v>346</v>
      </c>
      <c r="J8" s="9"/>
      <c r="K8" s="12"/>
    </row>
    <row r="9" spans="1:11" ht="15.75">
      <c r="A9" s="7"/>
      <c r="B9" s="11"/>
      <c r="C9" s="9"/>
      <c r="D9" s="9"/>
      <c r="E9" s="8"/>
      <c r="F9" s="10">
        <f t="shared" si="0"/>
        <v>0</v>
      </c>
      <c r="G9" s="11"/>
      <c r="H9" s="9"/>
      <c r="I9" s="28"/>
      <c r="J9" s="9"/>
      <c r="K9" s="12"/>
    </row>
    <row r="10" spans="1:11" ht="15.75">
      <c r="A10" s="7"/>
      <c r="B10" s="11"/>
      <c r="C10" s="9"/>
      <c r="D10" s="9"/>
      <c r="E10" s="8"/>
      <c r="F10" s="10">
        <f t="shared" si="0"/>
        <v>0</v>
      </c>
      <c r="G10" s="13"/>
      <c r="H10" s="9"/>
      <c r="I10" s="8"/>
      <c r="J10" s="9"/>
      <c r="K10" s="12"/>
    </row>
    <row r="11" spans="1:11" ht="15.75">
      <c r="A11" s="7"/>
      <c r="B11" s="11"/>
      <c r="C11" s="9"/>
      <c r="D11" s="9"/>
      <c r="E11" s="8"/>
      <c r="F11" s="10">
        <f t="shared" si="0"/>
        <v>0</v>
      </c>
      <c r="G11" s="13"/>
      <c r="H11" s="9"/>
      <c r="I11" s="8"/>
      <c r="J11" s="9"/>
      <c r="K11" s="12"/>
    </row>
    <row r="12" spans="1:11" ht="15.75">
      <c r="A12" s="7"/>
      <c r="B12" s="11"/>
      <c r="C12" s="9"/>
      <c r="D12" s="9"/>
      <c r="E12" s="8"/>
      <c r="F12" s="10">
        <f t="shared" si="0"/>
        <v>0</v>
      </c>
      <c r="G12" s="11"/>
      <c r="H12" s="9"/>
      <c r="I12" s="8"/>
      <c r="J12" s="9"/>
      <c r="K12" s="12"/>
    </row>
    <row r="13" spans="1:11" ht="15.75">
      <c r="A13" s="13"/>
      <c r="B13" s="11"/>
      <c r="C13" s="9"/>
      <c r="D13" s="9"/>
      <c r="E13" s="8"/>
      <c r="F13" s="10">
        <f t="shared" si="0"/>
        <v>0</v>
      </c>
      <c r="G13" s="11"/>
      <c r="H13" s="9"/>
      <c r="I13" s="8"/>
      <c r="J13" s="9"/>
      <c r="K13" s="12"/>
    </row>
    <row r="14" spans="1:11" ht="15" customHeight="1">
      <c r="A14" s="13"/>
      <c r="B14" s="11"/>
      <c r="C14" s="9"/>
      <c r="D14" s="9"/>
      <c r="E14" s="8"/>
      <c r="F14" s="10">
        <f t="shared" si="0"/>
        <v>0</v>
      </c>
      <c r="G14" s="11"/>
      <c r="H14" s="9"/>
      <c r="I14" s="8"/>
      <c r="J14" s="9"/>
      <c r="K14" s="12"/>
    </row>
    <row r="15" spans="1:11" ht="15.75">
      <c r="A15" s="7"/>
      <c r="B15" s="11"/>
      <c r="C15" s="9"/>
      <c r="D15" s="9"/>
      <c r="E15" s="8"/>
      <c r="F15" s="10">
        <f t="shared" si="0"/>
        <v>0</v>
      </c>
      <c r="G15" s="11"/>
      <c r="H15" s="9"/>
      <c r="I15" s="8"/>
      <c r="J15" s="9"/>
      <c r="K15" s="12"/>
    </row>
    <row r="16" spans="1:11" ht="15.75">
      <c r="A16" s="7"/>
      <c r="B16" s="11"/>
      <c r="C16" s="9"/>
      <c r="D16" s="9"/>
      <c r="E16" s="8"/>
      <c r="F16" s="10">
        <f t="shared" si="0"/>
        <v>0</v>
      </c>
      <c r="G16" s="11"/>
      <c r="H16" s="9"/>
      <c r="I16" s="8"/>
      <c r="J16" s="9"/>
      <c r="K16" s="12"/>
    </row>
    <row r="17" spans="1:11" ht="15.75">
      <c r="A17" s="7"/>
      <c r="B17" s="11"/>
      <c r="C17" s="9"/>
      <c r="D17" s="9"/>
      <c r="E17" s="8"/>
      <c r="F17" s="10">
        <f t="shared" si="0"/>
        <v>0</v>
      </c>
      <c r="G17" s="11"/>
      <c r="H17" s="9"/>
      <c r="I17" s="8"/>
      <c r="J17" s="9"/>
      <c r="K17" s="12"/>
    </row>
    <row r="18" spans="1:11" ht="15.75">
      <c r="A18" s="7"/>
      <c r="B18" s="11"/>
      <c r="C18" s="9"/>
      <c r="D18" s="9"/>
      <c r="E18" s="8"/>
      <c r="F18" s="10">
        <f t="shared" si="0"/>
        <v>0</v>
      </c>
      <c r="G18" s="11"/>
      <c r="H18" s="9"/>
      <c r="I18" s="8"/>
      <c r="J18" s="9"/>
      <c r="K18" s="12"/>
    </row>
    <row r="19" spans="1:11" ht="15.75">
      <c r="A19" s="7"/>
      <c r="B19" s="11"/>
      <c r="C19" s="9"/>
      <c r="D19" s="9"/>
      <c r="E19" s="8"/>
      <c r="F19" s="10">
        <f t="shared" si="0"/>
        <v>0</v>
      </c>
      <c r="G19" s="11"/>
      <c r="H19" s="9"/>
      <c r="I19" s="8"/>
      <c r="J19" s="9"/>
      <c r="K19" s="12"/>
    </row>
    <row r="20" spans="1:11" ht="15.75">
      <c r="A20" s="7"/>
      <c r="B20" s="11"/>
      <c r="C20" s="9"/>
      <c r="D20" s="9"/>
      <c r="E20" s="8"/>
      <c r="F20" s="10">
        <f t="shared" si="0"/>
        <v>0</v>
      </c>
      <c r="G20" s="11"/>
      <c r="H20" s="9"/>
      <c r="I20" s="8"/>
      <c r="J20" s="9"/>
      <c r="K20" s="12"/>
    </row>
    <row r="21" spans="1:11" ht="15.75">
      <c r="A21" s="7"/>
      <c r="B21" s="11"/>
      <c r="C21" s="9"/>
      <c r="D21" s="9"/>
      <c r="E21" s="8"/>
      <c r="F21" s="10">
        <f t="shared" si="0"/>
        <v>0</v>
      </c>
      <c r="G21" s="11"/>
      <c r="H21" s="9"/>
      <c r="I21" s="8"/>
      <c r="J21" s="9"/>
      <c r="K21" s="12"/>
    </row>
    <row r="22" spans="1:11" ht="15.75">
      <c r="A22" s="7"/>
      <c r="B22" s="11"/>
      <c r="C22" s="9"/>
      <c r="D22" s="9"/>
      <c r="E22" s="8"/>
      <c r="F22" s="10">
        <f t="shared" si="0"/>
        <v>0</v>
      </c>
      <c r="G22" s="11"/>
      <c r="H22" s="9"/>
      <c r="I22" s="8"/>
      <c r="J22" s="9"/>
      <c r="K22" s="12"/>
    </row>
    <row r="23" spans="1:11" ht="15.75">
      <c r="A23" s="13"/>
      <c r="B23" s="11"/>
      <c r="C23" s="9"/>
      <c r="D23" s="9"/>
      <c r="E23" s="8"/>
      <c r="F23" s="10">
        <f t="shared" si="0"/>
        <v>0</v>
      </c>
      <c r="G23" s="11"/>
      <c r="H23" s="9"/>
      <c r="I23" s="8"/>
      <c r="J23" s="9"/>
      <c r="K23" s="12"/>
    </row>
    <row r="24" spans="1:11" ht="15.75">
      <c r="A24" s="13"/>
      <c r="B24" s="11"/>
      <c r="C24" s="9"/>
      <c r="D24" s="9"/>
      <c r="E24" s="8"/>
      <c r="F24" s="10">
        <f t="shared" si="0"/>
        <v>0</v>
      </c>
      <c r="G24" s="11"/>
      <c r="H24" s="9"/>
      <c r="I24" s="8"/>
      <c r="J24" s="9"/>
      <c r="K24" s="12"/>
    </row>
    <row r="25" spans="1:11" ht="15.75">
      <c r="A25" s="7"/>
      <c r="B25" s="11"/>
      <c r="C25" s="9"/>
      <c r="D25" s="9"/>
      <c r="E25" s="8"/>
      <c r="F25" s="10">
        <f t="shared" si="0"/>
        <v>0</v>
      </c>
      <c r="G25" s="11"/>
      <c r="H25" s="9"/>
      <c r="I25" s="8"/>
      <c r="J25" s="9"/>
      <c r="K25" s="12"/>
    </row>
    <row r="26" spans="1:11" ht="15.75">
      <c r="A26" s="7"/>
      <c r="B26" s="11"/>
      <c r="C26" s="9"/>
      <c r="D26" s="9"/>
      <c r="E26" s="8"/>
      <c r="F26" s="10">
        <f t="shared" si="0"/>
        <v>0</v>
      </c>
      <c r="G26" s="11"/>
      <c r="H26" s="9"/>
      <c r="I26" s="8"/>
      <c r="J26" s="9"/>
      <c r="K26" s="12"/>
    </row>
    <row r="27" spans="1:11" ht="15.75">
      <c r="A27" s="7"/>
      <c r="B27" s="11"/>
      <c r="C27" s="9"/>
      <c r="D27" s="9"/>
      <c r="E27" s="8"/>
      <c r="F27" s="10">
        <f t="shared" si="0"/>
        <v>0</v>
      </c>
      <c r="G27" s="11"/>
      <c r="H27" s="9"/>
      <c r="I27" s="8"/>
      <c r="J27" s="9"/>
      <c r="K27" s="12"/>
    </row>
    <row r="28" spans="1:11" ht="15.75">
      <c r="A28" s="7"/>
      <c r="B28" s="11"/>
      <c r="C28" s="9"/>
      <c r="D28" s="9"/>
      <c r="E28" s="8"/>
      <c r="F28" s="10">
        <f t="shared" si="0"/>
        <v>0</v>
      </c>
      <c r="G28" s="11"/>
      <c r="H28" s="9"/>
      <c r="I28" s="8"/>
      <c r="J28" s="9"/>
      <c r="K28" s="12"/>
    </row>
    <row r="29" spans="1:11" ht="15.75">
      <c r="A29" s="7"/>
      <c r="B29" s="11"/>
      <c r="C29" s="9"/>
      <c r="D29" s="9"/>
      <c r="E29" s="8"/>
      <c r="F29" s="10">
        <f t="shared" si="0"/>
        <v>0</v>
      </c>
      <c r="G29" s="11"/>
      <c r="H29" s="9"/>
      <c r="I29" s="8"/>
      <c r="J29" s="9"/>
      <c r="K29" s="12"/>
    </row>
    <row r="30" spans="1:11" ht="15.75">
      <c r="A30" s="7"/>
      <c r="B30" s="11"/>
      <c r="C30" s="9"/>
      <c r="D30" s="9"/>
      <c r="E30" s="8"/>
      <c r="F30" s="10">
        <f t="shared" si="0"/>
        <v>0</v>
      </c>
      <c r="G30" s="11"/>
      <c r="H30" s="9"/>
      <c r="I30" s="8"/>
      <c r="J30" s="9"/>
      <c r="K30" s="12"/>
    </row>
    <row r="31" spans="1:11" ht="15.75">
      <c r="A31" s="7"/>
      <c r="B31" s="11"/>
      <c r="C31" s="9"/>
      <c r="D31" s="9"/>
      <c r="E31" s="8"/>
      <c r="F31" s="10">
        <f t="shared" si="0"/>
        <v>0</v>
      </c>
      <c r="G31" s="11"/>
      <c r="H31" s="9"/>
      <c r="I31" s="8"/>
      <c r="J31" s="9"/>
      <c r="K31" s="12"/>
    </row>
    <row r="32" spans="1:11" ht="15.75">
      <c r="A32" s="7"/>
      <c r="B32" s="11"/>
      <c r="C32" s="9"/>
      <c r="D32" s="9"/>
      <c r="E32" s="8"/>
      <c r="F32" s="10">
        <f t="shared" si="0"/>
        <v>0</v>
      </c>
      <c r="G32" s="11"/>
      <c r="H32" s="9"/>
      <c r="I32" s="8"/>
      <c r="J32" s="9"/>
      <c r="K32" s="12"/>
    </row>
    <row r="33" spans="1:11" ht="15.75">
      <c r="A33" s="13"/>
      <c r="B33" s="11"/>
      <c r="C33" s="9"/>
      <c r="D33" s="9"/>
      <c r="E33" s="8"/>
      <c r="F33" s="10">
        <f t="shared" si="0"/>
        <v>0</v>
      </c>
      <c r="G33" s="11"/>
      <c r="H33" s="9"/>
      <c r="I33" s="8"/>
      <c r="J33" s="9"/>
      <c r="K33" s="12"/>
    </row>
    <row r="34" spans="1:11" ht="15.75">
      <c r="A34" s="13"/>
      <c r="B34" s="11"/>
      <c r="C34" s="9"/>
      <c r="D34" s="9"/>
      <c r="E34" s="8"/>
      <c r="F34" s="10">
        <f t="shared" si="0"/>
        <v>0</v>
      </c>
      <c r="G34" s="11"/>
      <c r="H34" s="9"/>
      <c r="I34" s="8"/>
      <c r="J34" s="9"/>
      <c r="K34" s="12"/>
    </row>
    <row r="35" spans="1:11" ht="15.75">
      <c r="A35" s="7"/>
      <c r="B35" s="11"/>
      <c r="C35" s="9"/>
      <c r="D35" s="9"/>
      <c r="E35" s="8"/>
      <c r="F35" s="10">
        <f t="shared" si="0"/>
        <v>0</v>
      </c>
      <c r="G35" s="11"/>
      <c r="H35" s="9"/>
      <c r="I35" s="8"/>
      <c r="J35" s="9"/>
      <c r="K35" s="12"/>
    </row>
    <row r="36" spans="1:11" ht="15.75">
      <c r="A36" s="7"/>
      <c r="B36" s="11"/>
      <c r="C36" s="9"/>
      <c r="D36" s="9"/>
      <c r="E36" s="8"/>
      <c r="F36" s="10">
        <f t="shared" si="0"/>
        <v>0</v>
      </c>
      <c r="G36" s="11"/>
      <c r="H36" s="9"/>
      <c r="I36" s="8"/>
      <c r="J36" s="9"/>
      <c r="K36" s="12"/>
    </row>
    <row r="37" spans="1:11" ht="15.75">
      <c r="A37" s="7"/>
      <c r="B37" s="11"/>
      <c r="C37" s="9"/>
      <c r="D37" s="9"/>
      <c r="E37" s="8"/>
      <c r="F37" s="10">
        <f t="shared" si="0"/>
        <v>0</v>
      </c>
      <c r="G37" s="11"/>
      <c r="H37" s="9"/>
      <c r="I37" s="8"/>
      <c r="J37" s="9"/>
      <c r="K37" s="12"/>
    </row>
    <row r="38" spans="1:11" ht="15.75">
      <c r="A38" s="7"/>
      <c r="B38" s="11"/>
      <c r="C38" s="9"/>
      <c r="D38" s="9"/>
      <c r="E38" s="8"/>
      <c r="F38" s="10">
        <f t="shared" si="0"/>
        <v>0</v>
      </c>
      <c r="G38" s="11"/>
      <c r="H38" s="9"/>
      <c r="I38" s="8"/>
      <c r="J38" s="9"/>
      <c r="K38" s="12"/>
    </row>
    <row r="39" spans="1:11" ht="15.75">
      <c r="A39" s="7"/>
      <c r="B39" s="11"/>
      <c r="C39" s="9"/>
      <c r="D39" s="9"/>
      <c r="E39" s="8"/>
      <c r="F39" s="10">
        <f t="shared" si="0"/>
        <v>0</v>
      </c>
      <c r="G39" s="11"/>
      <c r="H39" s="9"/>
      <c r="I39" s="8"/>
      <c r="J39" s="9"/>
      <c r="K39" s="12"/>
    </row>
    <row r="40" spans="1:11" ht="15.75">
      <c r="A40" s="7"/>
      <c r="B40" s="11"/>
      <c r="C40" s="9"/>
      <c r="D40" s="9"/>
      <c r="E40" s="8"/>
      <c r="F40" s="10">
        <f t="shared" si="0"/>
        <v>0</v>
      </c>
      <c r="G40" s="11"/>
      <c r="H40" s="9"/>
      <c r="I40" s="8"/>
      <c r="J40" s="9"/>
      <c r="K40" s="12"/>
    </row>
    <row r="41" spans="1:11" ht="15.75">
      <c r="A41" s="7"/>
      <c r="B41" s="11"/>
      <c r="C41" s="9"/>
      <c r="D41" s="9"/>
      <c r="E41" s="8"/>
      <c r="F41" s="10">
        <f t="shared" si="0"/>
        <v>0</v>
      </c>
      <c r="G41" s="11"/>
      <c r="H41" s="9"/>
      <c r="I41" s="8"/>
      <c r="J41" s="9"/>
      <c r="K41" s="12"/>
    </row>
    <row r="42" spans="1:11" ht="15.75">
      <c r="A42" s="7"/>
      <c r="B42" s="11"/>
      <c r="C42" s="9"/>
      <c r="D42" s="9"/>
      <c r="E42" s="8"/>
      <c r="F42" s="10">
        <f t="shared" si="0"/>
        <v>0</v>
      </c>
      <c r="G42" s="11"/>
      <c r="H42" s="9"/>
      <c r="I42" s="8"/>
      <c r="J42" s="9"/>
      <c r="K42" s="12"/>
    </row>
    <row r="43" spans="1:11" ht="15.75">
      <c r="A43" s="13"/>
      <c r="B43" s="11"/>
      <c r="C43" s="9"/>
      <c r="D43" s="9"/>
      <c r="E43" s="8"/>
      <c r="F43" s="10">
        <f t="shared" si="0"/>
        <v>0</v>
      </c>
      <c r="G43" s="11"/>
      <c r="H43" s="9"/>
      <c r="I43" s="8"/>
      <c r="J43" s="9"/>
      <c r="K43" s="12"/>
    </row>
    <row r="44" spans="1:11" ht="15.75">
      <c r="A44" s="13"/>
      <c r="B44" s="11"/>
      <c r="C44" s="9"/>
      <c r="D44" s="9"/>
      <c r="E44" s="8"/>
      <c r="F44" s="10">
        <f t="shared" si="0"/>
        <v>0</v>
      </c>
      <c r="G44" s="11"/>
      <c r="H44" s="9"/>
      <c r="I44" s="8"/>
      <c r="J44" s="9"/>
      <c r="K44" s="12"/>
    </row>
    <row r="45" spans="1:11" ht="15.75">
      <c r="A45" s="14"/>
      <c r="B45" s="15"/>
      <c r="C45" s="16"/>
      <c r="D45" s="16"/>
      <c r="E45" s="17"/>
      <c r="F45" s="10">
        <f t="shared" si="0"/>
        <v>0</v>
      </c>
      <c r="G45" s="15"/>
      <c r="H45" s="16"/>
      <c r="I45" s="17"/>
      <c r="J45" s="16"/>
      <c r="K45" s="12"/>
    </row>
    <row r="46" spans="1:11" ht="15.75">
      <c r="A46" s="14"/>
      <c r="B46" s="15"/>
      <c r="C46" s="16"/>
      <c r="D46" s="16"/>
      <c r="E46" s="17"/>
      <c r="F46" s="10">
        <f t="shared" si="0"/>
        <v>0</v>
      </c>
      <c r="G46" s="15"/>
      <c r="H46" s="16"/>
      <c r="I46" s="17"/>
      <c r="J46" s="16"/>
      <c r="K46" s="12"/>
    </row>
    <row r="47" spans="1:11" ht="15.75">
      <c r="A47" s="14"/>
      <c r="B47" s="15"/>
      <c r="C47" s="16"/>
      <c r="D47" s="16"/>
      <c r="E47" s="17"/>
      <c r="F47" s="10">
        <f t="shared" si="0"/>
        <v>0</v>
      </c>
      <c r="G47" s="15"/>
      <c r="H47" s="16"/>
      <c r="I47" s="17"/>
      <c r="J47" s="16"/>
      <c r="K47" s="12"/>
    </row>
    <row r="48" spans="1:11" ht="15.75">
      <c r="A48" s="15"/>
      <c r="B48" s="18" t="s">
        <v>23</v>
      </c>
      <c r="C48" s="19">
        <f>SUM(C5:C47)</f>
        <v>811.9</v>
      </c>
      <c r="D48" s="19">
        <f>SUM(D5:D47)</f>
        <v>0</v>
      </c>
      <c r="E48" s="20"/>
      <c r="F48" s="21">
        <f t="shared" si="0"/>
        <v>811.9</v>
      </c>
      <c r="G48" s="22"/>
      <c r="H48" s="19">
        <f>SUM(H5:H47)</f>
        <v>739.0999999999999</v>
      </c>
      <c r="I48" s="20"/>
      <c r="J48" s="19">
        <f>SUM(J5:J47)</f>
        <v>0</v>
      </c>
      <c r="K48" s="23">
        <f>C48-H48</f>
        <v>72.80000000000007</v>
      </c>
    </row>
    <row r="51" spans="2:8" ht="15.75">
      <c r="B51" s="24" t="s">
        <v>347</v>
      </c>
      <c r="F51" s="25"/>
      <c r="G51" s="169" t="s">
        <v>348</v>
      </c>
      <c r="H51" s="169"/>
    </row>
    <row r="52" spans="2:8" ht="15">
      <c r="B52" s="24"/>
      <c r="F52" s="170" t="s">
        <v>26</v>
      </c>
      <c r="G52" s="170"/>
      <c r="H52" s="170"/>
    </row>
    <row r="53" spans="2:8" ht="15.75">
      <c r="B53" s="24" t="s">
        <v>27</v>
      </c>
      <c r="F53" s="25"/>
      <c r="G53" s="169" t="s">
        <v>349</v>
      </c>
      <c r="H53" s="169"/>
    </row>
    <row r="54" spans="6:8" ht="409.5">
      <c r="F54" s="170" t="s">
        <v>26</v>
      </c>
      <c r="G54" s="170"/>
      <c r="H54" s="170"/>
    </row>
    <row r="55" ht="409.5">
      <c r="B55" s="162" t="s">
        <v>350</v>
      </c>
    </row>
  </sheetData>
  <sheetProtection selectLockedCells="1" selectUnlockedCells="1"/>
  <mergeCells count="12">
    <mergeCell ref="G51:H51"/>
    <mergeCell ref="F52:H52"/>
    <mergeCell ref="G53:H53"/>
    <mergeCell ref="F54:H54"/>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2.xml><?xml version="1.0" encoding="utf-8"?>
<worksheet xmlns="http://schemas.openxmlformats.org/spreadsheetml/2006/main" xmlns:r="http://schemas.openxmlformats.org/officeDocument/2006/relationships">
  <dimension ref="A1:P30"/>
  <sheetViews>
    <sheetView zoomScale="90" zoomScaleNormal="90" zoomScalePageLayoutView="0" workbookViewId="0" topLeftCell="A1">
      <selection activeCell="F3" sqref="F3:F4"/>
    </sheetView>
  </sheetViews>
  <sheetFormatPr defaultColWidth="11.57421875" defaultRowHeight="12.75"/>
  <cols>
    <col min="1" max="1" width="7.28125" style="0" customWidth="1"/>
    <col min="2" max="2" width="33.8515625" style="0" customWidth="1"/>
    <col min="3" max="3" width="16.28125" style="0" customWidth="1"/>
    <col min="4" max="4" width="13.57421875" style="0" customWidth="1"/>
    <col min="5" max="5" width="22.140625" style="0" customWidth="1"/>
    <col min="6" max="6" width="15.8515625" style="29" customWidth="1"/>
    <col min="7" max="7" width="26.0039062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2"/>
      <c r="B1" s="164" t="s">
        <v>33</v>
      </c>
      <c r="C1" s="164"/>
      <c r="D1" s="164"/>
      <c r="E1" s="164"/>
      <c r="F1" s="164"/>
      <c r="G1" s="164"/>
      <c r="H1" s="164"/>
      <c r="I1" s="164"/>
      <c r="J1" s="164"/>
      <c r="K1" s="2"/>
    </row>
    <row r="2" spans="1:11" ht="31.5" customHeight="1">
      <c r="A2" s="165" t="s">
        <v>352</v>
      </c>
      <c r="B2" s="165"/>
      <c r="C2" s="165"/>
      <c r="D2" s="165"/>
      <c r="E2" s="165"/>
      <c r="F2" s="165"/>
      <c r="G2" s="165"/>
      <c r="H2" s="165"/>
      <c r="I2" s="165"/>
      <c r="J2" s="165"/>
      <c r="K2" s="165"/>
    </row>
    <row r="3" spans="1:11" ht="33" customHeight="1">
      <c r="A3" s="166" t="s">
        <v>4</v>
      </c>
      <c r="B3" s="166" t="s">
        <v>5</v>
      </c>
      <c r="C3" s="167" t="s">
        <v>6</v>
      </c>
      <c r="D3" s="167"/>
      <c r="E3" s="167"/>
      <c r="F3" s="171" t="s">
        <v>7</v>
      </c>
      <c r="G3" s="167" t="s">
        <v>8</v>
      </c>
      <c r="H3" s="167"/>
      <c r="I3" s="167"/>
      <c r="J3" s="167"/>
      <c r="K3" s="168" t="s">
        <v>9</v>
      </c>
    </row>
    <row r="4" spans="1:11" ht="158.25" customHeight="1">
      <c r="A4" s="166"/>
      <c r="B4" s="166"/>
      <c r="C4" s="5" t="s">
        <v>10</v>
      </c>
      <c r="D4" s="5" t="s">
        <v>11</v>
      </c>
      <c r="E4" s="5" t="s">
        <v>12</v>
      </c>
      <c r="F4" s="171"/>
      <c r="G4" s="6" t="s">
        <v>13</v>
      </c>
      <c r="H4" s="5" t="s">
        <v>14</v>
      </c>
      <c r="I4" s="5" t="s">
        <v>15</v>
      </c>
      <c r="J4" s="5" t="s">
        <v>14</v>
      </c>
      <c r="K4" s="168"/>
    </row>
    <row r="5" spans="1:11" ht="56.25" customHeight="1">
      <c r="A5" s="7">
        <v>1</v>
      </c>
      <c r="B5" s="7" t="s">
        <v>34</v>
      </c>
      <c r="C5" s="9"/>
      <c r="D5" s="30">
        <v>0.534</v>
      </c>
      <c r="E5" s="7" t="s">
        <v>35</v>
      </c>
      <c r="F5" s="31">
        <f>SUM(C5,D5)</f>
        <v>0.534</v>
      </c>
      <c r="G5" s="11"/>
      <c r="H5" s="9"/>
      <c r="I5" s="7" t="str">
        <f>E5</f>
        <v>медичні препарати</v>
      </c>
      <c r="J5" s="30">
        <v>0.534</v>
      </c>
      <c r="K5" s="32">
        <f aca="true" t="shared" si="0" ref="K5:K10">D5-J5</f>
        <v>0</v>
      </c>
    </row>
    <row r="6" spans="1:11" ht="46.5" customHeight="1">
      <c r="A6" s="7">
        <v>2</v>
      </c>
      <c r="B6" s="13" t="s">
        <v>36</v>
      </c>
      <c r="C6" s="9"/>
      <c r="D6" s="30">
        <v>4.749</v>
      </c>
      <c r="E6" s="7" t="s">
        <v>37</v>
      </c>
      <c r="F6" s="31">
        <f>SUM(C6,D6)</f>
        <v>4.749</v>
      </c>
      <c r="G6" s="11"/>
      <c r="H6" s="9"/>
      <c r="I6" s="7" t="str">
        <f>E6</f>
        <v>основні засіби</v>
      </c>
      <c r="J6" s="30">
        <v>0</v>
      </c>
      <c r="K6" s="32">
        <f t="shared" si="0"/>
        <v>4.749</v>
      </c>
    </row>
    <row r="7" spans="1:11" ht="47.25" customHeight="1">
      <c r="A7" s="7">
        <v>3</v>
      </c>
      <c r="B7" s="7" t="s">
        <v>38</v>
      </c>
      <c r="C7" s="9"/>
      <c r="D7" s="30">
        <v>49</v>
      </c>
      <c r="E7" s="7" t="s">
        <v>37</v>
      </c>
      <c r="F7" s="31">
        <f>SUM(C7,D7)</f>
        <v>49</v>
      </c>
      <c r="G7" s="11"/>
      <c r="H7" s="9"/>
      <c r="I7" s="7" t="str">
        <f>E7</f>
        <v>основні засіби</v>
      </c>
      <c r="J7" s="30">
        <v>0</v>
      </c>
      <c r="K7" s="32">
        <f t="shared" si="0"/>
        <v>49</v>
      </c>
    </row>
    <row r="8" spans="1:11" ht="44.25" customHeight="1">
      <c r="A8" s="7">
        <v>4</v>
      </c>
      <c r="B8" s="13" t="s">
        <v>39</v>
      </c>
      <c r="C8" s="9"/>
      <c r="D8" s="30">
        <v>30.597</v>
      </c>
      <c r="E8" s="7" t="s">
        <v>35</v>
      </c>
      <c r="F8" s="31">
        <f>SUM(C8,D8)</f>
        <v>30.597</v>
      </c>
      <c r="G8" s="11"/>
      <c r="H8" s="9"/>
      <c r="I8" s="7" t="s">
        <v>35</v>
      </c>
      <c r="J8" s="30">
        <v>30.6</v>
      </c>
      <c r="K8" s="32">
        <f t="shared" si="0"/>
        <v>-0.0030000000000001137</v>
      </c>
    </row>
    <row r="9" spans="1:11" ht="53.25" customHeight="1">
      <c r="A9" s="7">
        <v>5</v>
      </c>
      <c r="B9" s="13" t="s">
        <v>36</v>
      </c>
      <c r="C9" s="9"/>
      <c r="D9" s="30">
        <f>3.375+5.452</f>
        <v>8.827</v>
      </c>
      <c r="E9" s="7" t="s">
        <v>40</v>
      </c>
      <c r="F9" s="31">
        <f>D9</f>
        <v>8.827</v>
      </c>
      <c r="G9" s="11"/>
      <c r="H9" s="9"/>
      <c r="I9" s="7" t="str">
        <f>E9</f>
        <v>метеріали</v>
      </c>
      <c r="J9" s="30">
        <v>0</v>
      </c>
      <c r="K9" s="32">
        <f t="shared" si="0"/>
        <v>8.827</v>
      </c>
    </row>
    <row r="10" spans="1:16" ht="54" customHeight="1">
      <c r="A10" s="33">
        <v>6</v>
      </c>
      <c r="B10" s="13" t="s">
        <v>36</v>
      </c>
      <c r="C10" s="34"/>
      <c r="D10" s="35">
        <v>5</v>
      </c>
      <c r="E10" s="7" t="s">
        <v>37</v>
      </c>
      <c r="F10" s="31">
        <f>D10</f>
        <v>5</v>
      </c>
      <c r="G10" s="36"/>
      <c r="H10" s="34"/>
      <c r="I10" s="33" t="str">
        <f>E10</f>
        <v>основні засіби</v>
      </c>
      <c r="J10" s="35">
        <v>0</v>
      </c>
      <c r="K10" s="37">
        <f t="shared" si="0"/>
        <v>5</v>
      </c>
      <c r="L10" s="29"/>
      <c r="M10" s="29"/>
      <c r="N10" s="29"/>
      <c r="O10" s="29"/>
      <c r="P10" s="29"/>
    </row>
    <row r="11" spans="1:11" ht="30.75" customHeight="1">
      <c r="A11" s="172">
        <v>7</v>
      </c>
      <c r="B11" s="173" t="s">
        <v>36</v>
      </c>
      <c r="C11" s="174">
        <v>48.805</v>
      </c>
      <c r="D11" s="175"/>
      <c r="E11" s="172"/>
      <c r="F11" s="176">
        <f>C11</f>
        <v>48.805</v>
      </c>
      <c r="G11" s="177" t="s">
        <v>41</v>
      </c>
      <c r="H11" s="174">
        <v>9</v>
      </c>
      <c r="I11" s="172"/>
      <c r="J11" s="175">
        <v>0</v>
      </c>
      <c r="K11" s="178">
        <f>F11-H11-H12</f>
        <v>39.805</v>
      </c>
    </row>
    <row r="12" spans="1:11" ht="26.25" customHeight="1">
      <c r="A12" s="172"/>
      <c r="B12" s="173"/>
      <c r="C12" s="174"/>
      <c r="D12" s="175"/>
      <c r="E12" s="172"/>
      <c r="F12" s="176"/>
      <c r="G12" s="177"/>
      <c r="H12" s="174"/>
      <c r="I12" s="172"/>
      <c r="J12" s="175"/>
      <c r="K12" s="178"/>
    </row>
    <row r="13" spans="1:11" ht="15.75">
      <c r="A13" s="7"/>
      <c r="B13" s="11"/>
      <c r="C13" s="9"/>
      <c r="D13" s="9"/>
      <c r="E13" s="7"/>
      <c r="F13" s="38">
        <f aca="true" t="shared" si="1" ref="F13:F22">SUM(C13,D13)</f>
        <v>0</v>
      </c>
      <c r="G13" s="11"/>
      <c r="H13" s="9"/>
      <c r="I13" s="7"/>
      <c r="J13" s="9"/>
      <c r="K13" s="12"/>
    </row>
    <row r="14" spans="1:11" ht="15.75">
      <c r="A14" s="13"/>
      <c r="B14" s="11"/>
      <c r="C14" s="9"/>
      <c r="D14" s="9"/>
      <c r="E14" s="7"/>
      <c r="F14" s="38">
        <f t="shared" si="1"/>
        <v>0</v>
      </c>
      <c r="G14" s="11"/>
      <c r="H14" s="9"/>
      <c r="I14" s="7"/>
      <c r="J14" s="9"/>
      <c r="K14" s="12"/>
    </row>
    <row r="15" spans="1:11" ht="15" customHeight="1">
      <c r="A15" s="13"/>
      <c r="B15" s="11"/>
      <c r="C15" s="9"/>
      <c r="D15" s="9"/>
      <c r="E15" s="7"/>
      <c r="F15" s="38">
        <f t="shared" si="1"/>
        <v>0</v>
      </c>
      <c r="G15" s="11"/>
      <c r="H15" s="9"/>
      <c r="I15" s="7"/>
      <c r="J15" s="9"/>
      <c r="K15" s="12"/>
    </row>
    <row r="16" spans="1:11" ht="15.75">
      <c r="A16" s="7"/>
      <c r="B16" s="11"/>
      <c r="C16" s="9"/>
      <c r="D16" s="9"/>
      <c r="E16" s="7"/>
      <c r="F16" s="38">
        <f t="shared" si="1"/>
        <v>0</v>
      </c>
      <c r="G16" s="11"/>
      <c r="H16" s="9"/>
      <c r="I16" s="7"/>
      <c r="J16" s="9"/>
      <c r="K16" s="12"/>
    </row>
    <row r="17" spans="1:11" ht="15.75">
      <c r="A17" s="7"/>
      <c r="B17" s="11"/>
      <c r="C17" s="9"/>
      <c r="D17" s="9"/>
      <c r="E17" s="7"/>
      <c r="F17" s="38">
        <f t="shared" si="1"/>
        <v>0</v>
      </c>
      <c r="G17" s="11"/>
      <c r="H17" s="9"/>
      <c r="I17" s="7"/>
      <c r="J17" s="9"/>
      <c r="K17" s="12"/>
    </row>
    <row r="18" spans="1:11" ht="15.75">
      <c r="A18" s="7"/>
      <c r="B18" s="11"/>
      <c r="C18" s="9"/>
      <c r="D18" s="9"/>
      <c r="E18" s="7"/>
      <c r="F18" s="38">
        <f t="shared" si="1"/>
        <v>0</v>
      </c>
      <c r="G18" s="11"/>
      <c r="H18" s="9"/>
      <c r="I18" s="7"/>
      <c r="J18" s="9"/>
      <c r="K18" s="12"/>
    </row>
    <row r="19" spans="1:11" ht="15.75">
      <c r="A19" s="7"/>
      <c r="B19" s="11"/>
      <c r="C19" s="9"/>
      <c r="D19" s="9"/>
      <c r="E19" s="7"/>
      <c r="F19" s="38">
        <f t="shared" si="1"/>
        <v>0</v>
      </c>
      <c r="G19" s="11"/>
      <c r="H19" s="9"/>
      <c r="I19" s="7"/>
      <c r="J19" s="9"/>
      <c r="K19" s="12"/>
    </row>
    <row r="20" spans="1:11" ht="15.75">
      <c r="A20" s="7"/>
      <c r="B20" s="11"/>
      <c r="C20" s="9"/>
      <c r="D20" s="9"/>
      <c r="E20" s="7"/>
      <c r="F20" s="38">
        <f t="shared" si="1"/>
        <v>0</v>
      </c>
      <c r="G20" s="11"/>
      <c r="H20" s="9"/>
      <c r="I20" s="7"/>
      <c r="J20" s="9"/>
      <c r="K20" s="12"/>
    </row>
    <row r="21" spans="1:11" ht="15.75">
      <c r="A21" s="7"/>
      <c r="B21" s="11"/>
      <c r="C21" s="9"/>
      <c r="D21" s="9"/>
      <c r="E21" s="8"/>
      <c r="F21" s="38">
        <f t="shared" si="1"/>
        <v>0</v>
      </c>
      <c r="G21" s="11"/>
      <c r="H21" s="9"/>
      <c r="I21" s="8"/>
      <c r="J21" s="9"/>
      <c r="K21" s="12"/>
    </row>
    <row r="22" spans="1:16" ht="15.75">
      <c r="A22" s="39"/>
      <c r="B22" s="40" t="s">
        <v>23</v>
      </c>
      <c r="C22" s="41">
        <f>SUM(C5:C21)</f>
        <v>48.805</v>
      </c>
      <c r="D22" s="41">
        <f>SUM(D5:D21)</f>
        <v>98.707</v>
      </c>
      <c r="E22" s="42"/>
      <c r="F22" s="38">
        <f t="shared" si="1"/>
        <v>147.512</v>
      </c>
      <c r="G22" s="39"/>
      <c r="H22" s="41">
        <f>SUM(H5:H21)</f>
        <v>9</v>
      </c>
      <c r="I22" s="42"/>
      <c r="J22" s="41">
        <f>SUM(J5:J21)</f>
        <v>31.134</v>
      </c>
      <c r="K22" s="43">
        <f>K11+K10+K9+K8+K7+K6+K5</f>
        <v>107.37799999999999</v>
      </c>
      <c r="L22" s="29"/>
      <c r="M22" s="29"/>
      <c r="N22" s="29"/>
      <c r="O22" s="29"/>
      <c r="P22" s="29"/>
    </row>
    <row r="25" spans="2:8" ht="16.5">
      <c r="B25" s="24" t="s">
        <v>24</v>
      </c>
      <c r="F25" s="44"/>
      <c r="G25" s="169"/>
      <c r="H25" s="169"/>
    </row>
    <row r="26" spans="2:8" ht="28.5" customHeight="1">
      <c r="B26" s="24"/>
      <c r="F26" s="179" t="s">
        <v>26</v>
      </c>
      <c r="G26" s="179"/>
      <c r="H26" s="179"/>
    </row>
    <row r="27" spans="2:8" ht="33.75" customHeight="1">
      <c r="B27" s="24" t="s">
        <v>27</v>
      </c>
      <c r="F27" s="44"/>
      <c r="G27" s="169"/>
      <c r="H27" s="169"/>
    </row>
    <row r="28" spans="6:8" ht="12.75">
      <c r="F28" s="179" t="s">
        <v>26</v>
      </c>
      <c r="G28" s="179"/>
      <c r="H28" s="179"/>
    </row>
    <row r="30" spans="2:5" ht="12.75">
      <c r="B30" s="180" t="s">
        <v>42</v>
      </c>
      <c r="C30" s="180"/>
      <c r="D30" s="180"/>
      <c r="E30" s="180"/>
    </row>
  </sheetData>
  <sheetProtection selectLockedCells="1" selectUnlockedCells="1"/>
  <mergeCells count="24">
    <mergeCell ref="F26:H26"/>
    <mergeCell ref="G27:H27"/>
    <mergeCell ref="F28:H28"/>
    <mergeCell ref="B30:E30"/>
    <mergeCell ref="G11:G12"/>
    <mergeCell ref="H11:H12"/>
    <mergeCell ref="I11:I12"/>
    <mergeCell ref="J11:J12"/>
    <mergeCell ref="K11:K12"/>
    <mergeCell ref="G25:H25"/>
    <mergeCell ref="A11:A12"/>
    <mergeCell ref="B11:B12"/>
    <mergeCell ref="C11:C12"/>
    <mergeCell ref="D11:D12"/>
    <mergeCell ref="E11:E12"/>
    <mergeCell ref="F11:F12"/>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3.xml><?xml version="1.0" encoding="utf-8"?>
<worksheet xmlns="http://schemas.openxmlformats.org/spreadsheetml/2006/main" xmlns:r="http://schemas.openxmlformats.org/officeDocument/2006/relationships">
  <dimension ref="A1:K27"/>
  <sheetViews>
    <sheetView zoomScale="90" zoomScaleNormal="90" zoomScalePageLayoutView="0" workbookViewId="0" topLeftCell="A1">
      <selection activeCell="A1" sqref="A1"/>
    </sheetView>
  </sheetViews>
  <sheetFormatPr defaultColWidth="11.57421875" defaultRowHeight="12.75"/>
  <cols>
    <col min="1" max="1" width="7.28125" style="0" customWidth="1"/>
    <col min="2" max="2" width="24.28125" style="0" customWidth="1"/>
    <col min="3" max="3" width="13.8515625" style="0" customWidth="1"/>
    <col min="4" max="4" width="15.140625" style="0" customWidth="1"/>
    <col min="5" max="5" width="18.8515625" style="0" customWidth="1"/>
    <col min="6" max="6" width="15.8515625" style="0" customWidth="1"/>
    <col min="7" max="7" width="18.421875" style="0" customWidth="1"/>
    <col min="8" max="8" width="14.28125" style="0" customWidth="1"/>
    <col min="9" max="9" width="22.8515625" style="0" customWidth="1"/>
    <col min="10" max="10" width="15.00390625" style="0" customWidth="1"/>
    <col min="11" max="11" width="14.7109375" style="0" customWidth="1"/>
    <col min="12" max="16" width="9.00390625" style="0" customWidth="1"/>
  </cols>
  <sheetData>
    <row r="1" spans="1:11" ht="61.5" customHeight="1">
      <c r="A1" s="2"/>
      <c r="B1" s="164" t="s">
        <v>353</v>
      </c>
      <c r="C1" s="164"/>
      <c r="D1" s="164"/>
      <c r="E1" s="164"/>
      <c r="F1" s="164"/>
      <c r="G1" s="164"/>
      <c r="H1" s="164"/>
      <c r="I1" s="164"/>
      <c r="J1" s="164"/>
      <c r="K1" s="2"/>
    </row>
    <row r="2" spans="1:11" ht="31.5" customHeight="1">
      <c r="A2" s="165" t="s">
        <v>354</v>
      </c>
      <c r="B2" s="165"/>
      <c r="C2" s="165"/>
      <c r="D2" s="165"/>
      <c r="E2" s="165"/>
      <c r="F2" s="165"/>
      <c r="G2" s="165"/>
      <c r="H2" s="165"/>
      <c r="I2" s="165"/>
      <c r="J2" s="165"/>
      <c r="K2" s="165"/>
    </row>
    <row r="3" spans="1:11" ht="33" customHeight="1">
      <c r="A3" s="166" t="s">
        <v>4</v>
      </c>
      <c r="B3" s="166" t="s">
        <v>5</v>
      </c>
      <c r="C3" s="167" t="s">
        <v>6</v>
      </c>
      <c r="D3" s="167"/>
      <c r="E3" s="167"/>
      <c r="F3" s="167" t="s">
        <v>7</v>
      </c>
      <c r="G3" s="167" t="s">
        <v>8</v>
      </c>
      <c r="H3" s="167"/>
      <c r="I3" s="167"/>
      <c r="J3" s="167"/>
      <c r="K3" s="168" t="s">
        <v>9</v>
      </c>
    </row>
    <row r="4" spans="1:11" ht="158.25" customHeight="1">
      <c r="A4" s="166"/>
      <c r="B4" s="166"/>
      <c r="C4" s="5" t="s">
        <v>43</v>
      </c>
      <c r="D4" s="5" t="s">
        <v>11</v>
      </c>
      <c r="E4" s="5" t="s">
        <v>12</v>
      </c>
      <c r="F4" s="167"/>
      <c r="G4" s="6" t="s">
        <v>13</v>
      </c>
      <c r="H4" s="5" t="s">
        <v>14</v>
      </c>
      <c r="I4" s="5" t="s">
        <v>15</v>
      </c>
      <c r="J4" s="5" t="s">
        <v>14</v>
      </c>
      <c r="K4" s="168"/>
    </row>
    <row r="5" spans="1:11" ht="15.75">
      <c r="A5" s="7">
        <v>1</v>
      </c>
      <c r="B5" s="11" t="s">
        <v>44</v>
      </c>
      <c r="C5" s="9">
        <v>9</v>
      </c>
      <c r="D5" s="9"/>
      <c r="E5" s="8"/>
      <c r="F5" s="10">
        <f aca="true" t="shared" si="0" ref="F5:F21">SUM(C5,D5)</f>
        <v>9</v>
      </c>
      <c r="G5" s="11" t="s">
        <v>45</v>
      </c>
      <c r="H5" s="45">
        <v>1.984</v>
      </c>
      <c r="I5" s="28"/>
      <c r="J5" s="9"/>
      <c r="K5" s="12"/>
    </row>
    <row r="6" spans="1:11" ht="15.75">
      <c r="A6" s="7">
        <v>2</v>
      </c>
      <c r="B6" s="11" t="s">
        <v>46</v>
      </c>
      <c r="C6" s="9">
        <v>8</v>
      </c>
      <c r="D6" s="9"/>
      <c r="E6" s="8"/>
      <c r="F6" s="10">
        <f t="shared" si="0"/>
        <v>8</v>
      </c>
      <c r="G6" s="11" t="s">
        <v>47</v>
      </c>
      <c r="H6" s="45">
        <v>5.368</v>
      </c>
      <c r="I6" s="28"/>
      <c r="J6" s="9"/>
      <c r="K6" s="12"/>
    </row>
    <row r="7" spans="1:11" ht="44.25" customHeight="1">
      <c r="A7" s="7">
        <v>3</v>
      </c>
      <c r="B7" s="8" t="s">
        <v>48</v>
      </c>
      <c r="C7" s="9">
        <v>16</v>
      </c>
      <c r="D7" s="9"/>
      <c r="E7" s="8"/>
      <c r="F7" s="10">
        <f t="shared" si="0"/>
        <v>16</v>
      </c>
      <c r="G7" s="8" t="s">
        <v>49</v>
      </c>
      <c r="H7" s="46">
        <v>1.23702</v>
      </c>
      <c r="I7" s="28"/>
      <c r="J7" s="9"/>
      <c r="K7" s="12"/>
    </row>
    <row r="8" spans="1:11" ht="31.5">
      <c r="A8" s="7">
        <v>4</v>
      </c>
      <c r="B8" s="11" t="s">
        <v>50</v>
      </c>
      <c r="C8" s="9"/>
      <c r="D8" s="9">
        <v>1.1</v>
      </c>
      <c r="E8" s="8" t="s">
        <v>51</v>
      </c>
      <c r="F8" s="10">
        <f t="shared" si="0"/>
        <v>1.1</v>
      </c>
      <c r="G8" s="11"/>
      <c r="H8" s="9"/>
      <c r="I8" s="28" t="s">
        <v>51</v>
      </c>
      <c r="J8" s="45">
        <v>5.025</v>
      </c>
      <c r="K8" s="12"/>
    </row>
    <row r="9" spans="1:11" ht="64.5" customHeight="1">
      <c r="A9" s="7">
        <v>5</v>
      </c>
      <c r="B9" s="8" t="s">
        <v>52</v>
      </c>
      <c r="C9" s="9"/>
      <c r="D9" s="45">
        <v>9.032</v>
      </c>
      <c r="E9" s="8" t="s">
        <v>53</v>
      </c>
      <c r="F9" s="10">
        <f t="shared" si="0"/>
        <v>9.032</v>
      </c>
      <c r="G9" s="11"/>
      <c r="H9" s="9"/>
      <c r="I9" s="28" t="s">
        <v>53</v>
      </c>
      <c r="J9" s="9">
        <v>9.03</v>
      </c>
      <c r="K9" s="12"/>
    </row>
    <row r="10" spans="1:11" ht="27.75">
      <c r="A10" s="7">
        <v>6</v>
      </c>
      <c r="B10" s="11" t="s">
        <v>54</v>
      </c>
      <c r="C10" s="9"/>
      <c r="D10" s="9">
        <v>1.75</v>
      </c>
      <c r="E10" s="8" t="s">
        <v>51</v>
      </c>
      <c r="F10" s="10">
        <f t="shared" si="0"/>
        <v>1.75</v>
      </c>
      <c r="G10" s="13"/>
      <c r="H10" s="9"/>
      <c r="I10" s="8" t="s">
        <v>55</v>
      </c>
      <c r="J10" s="9">
        <v>1.5</v>
      </c>
      <c r="K10" s="12"/>
    </row>
    <row r="11" spans="1:11" ht="31.5">
      <c r="A11" s="7">
        <v>7</v>
      </c>
      <c r="B11" s="11" t="s">
        <v>56</v>
      </c>
      <c r="C11" s="9"/>
      <c r="D11" s="9">
        <v>0.24</v>
      </c>
      <c r="E11" s="8" t="s">
        <v>51</v>
      </c>
      <c r="F11" s="10">
        <f t="shared" si="0"/>
        <v>0.24</v>
      </c>
      <c r="G11" s="13"/>
      <c r="H11" s="9"/>
      <c r="I11" s="8" t="s">
        <v>57</v>
      </c>
      <c r="J11" s="9">
        <v>1.5</v>
      </c>
      <c r="K11" s="12"/>
    </row>
    <row r="12" spans="1:11" ht="31.5">
      <c r="A12" s="7">
        <v>8</v>
      </c>
      <c r="B12" s="11" t="s">
        <v>58</v>
      </c>
      <c r="C12" s="9"/>
      <c r="D12" s="45">
        <v>0.275</v>
      </c>
      <c r="E12" s="8" t="s">
        <v>51</v>
      </c>
      <c r="F12" s="10">
        <f t="shared" si="0"/>
        <v>0.275</v>
      </c>
      <c r="G12" s="11"/>
      <c r="H12" s="9"/>
      <c r="I12" s="8"/>
      <c r="J12" s="9"/>
      <c r="K12" s="12"/>
    </row>
    <row r="13" spans="1:11" ht="31.5">
      <c r="A13" s="13">
        <v>9</v>
      </c>
      <c r="B13" s="11" t="s">
        <v>59</v>
      </c>
      <c r="C13" s="9"/>
      <c r="D13" s="9">
        <v>1.36</v>
      </c>
      <c r="E13" s="8" t="s">
        <v>51</v>
      </c>
      <c r="F13" s="10">
        <f t="shared" si="0"/>
        <v>1.36</v>
      </c>
      <c r="G13" s="11"/>
      <c r="H13" s="9"/>
      <c r="I13" s="8"/>
      <c r="J13" s="9"/>
      <c r="K13" s="12"/>
    </row>
    <row r="14" spans="1:11" ht="29.25" customHeight="1">
      <c r="A14" s="13">
        <v>10</v>
      </c>
      <c r="B14" s="11" t="s">
        <v>60</v>
      </c>
      <c r="C14" s="9"/>
      <c r="D14" s="9">
        <v>0.3</v>
      </c>
      <c r="E14" s="8" t="s">
        <v>51</v>
      </c>
      <c r="F14" s="10">
        <f t="shared" si="0"/>
        <v>0.3</v>
      </c>
      <c r="G14" s="11"/>
      <c r="H14" s="9"/>
      <c r="I14" s="8"/>
      <c r="J14" s="9"/>
      <c r="K14" s="12"/>
    </row>
    <row r="15" spans="1:11" ht="31.5">
      <c r="A15" s="7">
        <v>11</v>
      </c>
      <c r="B15" s="11" t="s">
        <v>61</v>
      </c>
      <c r="C15" s="9"/>
      <c r="D15" s="9">
        <v>1.5</v>
      </c>
      <c r="E15" s="8" t="s">
        <v>55</v>
      </c>
      <c r="F15" s="10">
        <f t="shared" si="0"/>
        <v>1.5</v>
      </c>
      <c r="G15" s="11"/>
      <c r="H15" s="9"/>
      <c r="I15" s="8"/>
      <c r="J15" s="9"/>
      <c r="K15" s="12"/>
    </row>
    <row r="16" spans="1:11" ht="19.5" customHeight="1">
      <c r="A16" s="7">
        <v>12</v>
      </c>
      <c r="B16" s="11" t="s">
        <v>62</v>
      </c>
      <c r="C16" s="9"/>
      <c r="D16" s="9">
        <v>1.5</v>
      </c>
      <c r="E16" s="8" t="s">
        <v>57</v>
      </c>
      <c r="F16" s="10">
        <f t="shared" si="0"/>
        <v>1.5</v>
      </c>
      <c r="G16" s="11"/>
      <c r="H16" s="9"/>
      <c r="I16" s="8"/>
      <c r="J16" s="9"/>
      <c r="K16" s="12"/>
    </row>
    <row r="17" spans="1:11" ht="15.75">
      <c r="A17" s="7"/>
      <c r="B17" s="11"/>
      <c r="C17" s="9"/>
      <c r="D17" s="9"/>
      <c r="E17" s="8"/>
      <c r="F17" s="10">
        <f t="shared" si="0"/>
        <v>0</v>
      </c>
      <c r="G17" s="11"/>
      <c r="H17" s="9"/>
      <c r="I17" s="8"/>
      <c r="J17" s="9"/>
      <c r="K17" s="12"/>
    </row>
    <row r="18" spans="1:11" ht="15.75">
      <c r="A18" s="7"/>
      <c r="B18" s="11"/>
      <c r="C18" s="9"/>
      <c r="D18" s="9"/>
      <c r="E18" s="8"/>
      <c r="F18" s="10">
        <f t="shared" si="0"/>
        <v>0</v>
      </c>
      <c r="G18" s="11"/>
      <c r="H18" s="9"/>
      <c r="I18" s="8"/>
      <c r="J18" s="9"/>
      <c r="K18" s="12"/>
    </row>
    <row r="19" spans="1:11" ht="15.75">
      <c r="A19" s="7"/>
      <c r="B19" s="11"/>
      <c r="C19" s="9"/>
      <c r="D19" s="9"/>
      <c r="E19" s="8"/>
      <c r="F19" s="10">
        <f t="shared" si="0"/>
        <v>0</v>
      </c>
      <c r="G19" s="11"/>
      <c r="H19" s="9"/>
      <c r="I19" s="8"/>
      <c r="J19" s="9"/>
      <c r="K19" s="12"/>
    </row>
    <row r="20" spans="1:11" ht="15.75">
      <c r="A20" s="14"/>
      <c r="B20" s="15"/>
      <c r="C20" s="16"/>
      <c r="D20" s="16"/>
      <c r="E20" s="17"/>
      <c r="F20" s="10">
        <f t="shared" si="0"/>
        <v>0</v>
      </c>
      <c r="G20" s="15"/>
      <c r="H20" s="16"/>
      <c r="I20" s="17"/>
      <c r="J20" s="16"/>
      <c r="K20" s="12"/>
    </row>
    <row r="21" spans="1:11" ht="15.75">
      <c r="A21" s="15"/>
      <c r="B21" s="18" t="s">
        <v>23</v>
      </c>
      <c r="C21" s="19">
        <f>SUM(C5:C20)</f>
        <v>33</v>
      </c>
      <c r="D21" s="47">
        <f>SUM(D5:D20)</f>
        <v>17.057000000000002</v>
      </c>
      <c r="E21" s="20"/>
      <c r="F21" s="21">
        <f t="shared" si="0"/>
        <v>50.057</v>
      </c>
      <c r="G21" s="22"/>
      <c r="H21" s="48">
        <f>SUM(H5:H20)</f>
        <v>8.58902</v>
      </c>
      <c r="I21" s="20"/>
      <c r="J21" s="47">
        <f>SUM(J5:J20)</f>
        <v>17.055</v>
      </c>
      <c r="K21" s="49">
        <f>C21-H21</f>
        <v>24.410980000000002</v>
      </c>
    </row>
    <row r="24" spans="2:8" ht="16.5">
      <c r="B24" s="24" t="s">
        <v>63</v>
      </c>
      <c r="F24" s="25"/>
      <c r="G24" s="169" t="s">
        <v>64</v>
      </c>
      <c r="H24" s="169"/>
    </row>
    <row r="25" spans="2:8" ht="15.75">
      <c r="B25" s="24"/>
      <c r="F25" s="170" t="s">
        <v>26</v>
      </c>
      <c r="G25" s="170"/>
      <c r="H25" s="170"/>
    </row>
    <row r="26" spans="2:8" ht="15.75">
      <c r="B26" s="24" t="s">
        <v>27</v>
      </c>
      <c r="F26" s="25"/>
      <c r="G26" s="169" t="s">
        <v>65</v>
      </c>
      <c r="H26" s="169"/>
    </row>
    <row r="27" spans="6:8" ht="12.75">
      <c r="F27" s="170" t="s">
        <v>26</v>
      </c>
      <c r="G27" s="170"/>
      <c r="H27" s="170"/>
    </row>
  </sheetData>
  <sheetProtection selectLockedCells="1" selectUnlockedCells="1"/>
  <mergeCells count="12">
    <mergeCell ref="G24:H24"/>
    <mergeCell ref="F25:H25"/>
    <mergeCell ref="G26:H26"/>
    <mergeCell ref="F27:H27"/>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4.xml><?xml version="1.0" encoding="utf-8"?>
<worksheet xmlns="http://schemas.openxmlformats.org/spreadsheetml/2006/main" xmlns:r="http://schemas.openxmlformats.org/officeDocument/2006/relationships">
  <dimension ref="A1:AG23"/>
  <sheetViews>
    <sheetView zoomScale="90" zoomScaleNormal="90" zoomScalePageLayoutView="0" workbookViewId="0" topLeftCell="A1">
      <selection activeCell="F2" sqref="F2:F3"/>
    </sheetView>
  </sheetViews>
  <sheetFormatPr defaultColWidth="11.57421875" defaultRowHeight="12.75"/>
  <cols>
    <col min="1" max="1" width="7.28125" style="50" customWidth="1"/>
    <col min="2" max="2" width="24.421875" style="51" customWidth="1"/>
    <col min="3" max="3" width="16.28125" style="50" customWidth="1"/>
    <col min="4" max="4" width="13.57421875" style="50" customWidth="1"/>
    <col min="5" max="5" width="24.28125" style="50" customWidth="1"/>
    <col min="6" max="6" width="15.8515625" style="50" customWidth="1"/>
    <col min="7" max="7" width="16.57421875" style="50" customWidth="1"/>
    <col min="8" max="8" width="14.28125" style="50" customWidth="1"/>
    <col min="9" max="9" width="24.421875" style="50" customWidth="1"/>
    <col min="10" max="10" width="14.00390625" style="50" customWidth="1"/>
    <col min="11" max="11" width="15.57421875" style="50" customWidth="1"/>
    <col min="12" max="33" width="9.140625" style="52" customWidth="1"/>
  </cols>
  <sheetData>
    <row r="1" spans="1:11" ht="61.5" customHeight="1">
      <c r="A1" s="53"/>
      <c r="B1" s="164" t="s">
        <v>66</v>
      </c>
      <c r="C1" s="164"/>
      <c r="D1" s="164"/>
      <c r="E1" s="164"/>
      <c r="F1" s="164"/>
      <c r="G1" s="164"/>
      <c r="H1" s="164"/>
      <c r="I1" s="164"/>
      <c r="J1" s="164"/>
      <c r="K1" s="53"/>
    </row>
    <row r="2" spans="1:11" ht="33" customHeight="1">
      <c r="A2" s="181" t="s">
        <v>4</v>
      </c>
      <c r="B2" s="181" t="s">
        <v>5</v>
      </c>
      <c r="C2" s="182" t="s">
        <v>6</v>
      </c>
      <c r="D2" s="182"/>
      <c r="E2" s="182"/>
      <c r="F2" s="182" t="s">
        <v>7</v>
      </c>
      <c r="G2" s="182" t="s">
        <v>8</v>
      </c>
      <c r="H2" s="182"/>
      <c r="I2" s="182"/>
      <c r="J2" s="182"/>
      <c r="K2" s="181" t="s">
        <v>67</v>
      </c>
    </row>
    <row r="3" spans="1:11" ht="219.75" customHeight="1">
      <c r="A3" s="181"/>
      <c r="B3" s="181"/>
      <c r="C3" s="54" t="s">
        <v>68</v>
      </c>
      <c r="D3" s="54" t="s">
        <v>69</v>
      </c>
      <c r="E3" s="54" t="s">
        <v>12</v>
      </c>
      <c r="F3" s="182"/>
      <c r="G3" s="54" t="s">
        <v>13</v>
      </c>
      <c r="H3" s="54" t="s">
        <v>70</v>
      </c>
      <c r="I3" s="54" t="s">
        <v>15</v>
      </c>
      <c r="J3" s="54" t="s">
        <v>70</v>
      </c>
      <c r="K3" s="181"/>
    </row>
    <row r="4" spans="1:33" ht="63" customHeight="1">
      <c r="A4" s="181">
        <v>1</v>
      </c>
      <c r="B4" s="183" t="s">
        <v>71</v>
      </c>
      <c r="C4" s="56"/>
      <c r="D4" s="56">
        <f>693642.33/1000</f>
        <v>693.6423299999999</v>
      </c>
      <c r="E4" s="55" t="s">
        <v>72</v>
      </c>
      <c r="F4" s="57">
        <f aca="true" t="shared" si="0" ref="F4:F16">SUM(C4,D4)</f>
        <v>693.6423299999999</v>
      </c>
      <c r="G4" s="58"/>
      <c r="H4" s="56"/>
      <c r="I4" s="55" t="s">
        <v>72</v>
      </c>
      <c r="J4" s="56">
        <v>247.70013</v>
      </c>
      <c r="K4" s="59">
        <f aca="true" t="shared" si="1" ref="K4:K16">D4-J4</f>
        <v>445.9421999999999</v>
      </c>
      <c r="L4" s="60"/>
      <c r="M4" s="60"/>
      <c r="N4" s="60"/>
      <c r="O4" s="60"/>
      <c r="P4" s="60"/>
      <c r="Q4" s="60"/>
      <c r="R4" s="60"/>
      <c r="S4" s="60"/>
      <c r="T4" s="60"/>
      <c r="U4" s="60"/>
      <c r="V4" s="60"/>
      <c r="W4" s="60"/>
      <c r="X4" s="60"/>
      <c r="Y4" s="60"/>
      <c r="Z4" s="60"/>
      <c r="AA4" s="60"/>
      <c r="AB4" s="60"/>
      <c r="AC4" s="60"/>
      <c r="AD4" s="60"/>
      <c r="AE4" s="60"/>
      <c r="AF4" s="60"/>
      <c r="AG4" s="60"/>
    </row>
    <row r="5" spans="1:33" ht="47.25">
      <c r="A5" s="181"/>
      <c r="B5" s="183"/>
      <c r="C5" s="56"/>
      <c r="D5" s="56">
        <f>72244.5/1000</f>
        <v>72.2445</v>
      </c>
      <c r="E5" s="55" t="s">
        <v>73</v>
      </c>
      <c r="F5" s="57">
        <f t="shared" si="0"/>
        <v>72.2445</v>
      </c>
      <c r="G5" s="58"/>
      <c r="H5" s="56"/>
      <c r="I5" s="55"/>
      <c r="J5" s="56"/>
      <c r="K5" s="59">
        <f t="shared" si="1"/>
        <v>72.2445</v>
      </c>
      <c r="L5" s="60"/>
      <c r="M5" s="60"/>
      <c r="N5" s="60"/>
      <c r="O5" s="60"/>
      <c r="P5" s="60"/>
      <c r="Q5" s="60"/>
      <c r="R5" s="60"/>
      <c r="S5" s="60"/>
      <c r="T5" s="60"/>
      <c r="U5" s="60"/>
      <c r="V5" s="60"/>
      <c r="W5" s="60"/>
      <c r="X5" s="60"/>
      <c r="Y5" s="60"/>
      <c r="Z5" s="60"/>
      <c r="AA5" s="60"/>
      <c r="AB5" s="60"/>
      <c r="AC5" s="60"/>
      <c r="AD5" s="60"/>
      <c r="AE5" s="60"/>
      <c r="AF5" s="60"/>
      <c r="AG5" s="60"/>
    </row>
    <row r="6" spans="1:33" ht="47.25" customHeight="1">
      <c r="A6" s="181">
        <v>2</v>
      </c>
      <c r="B6" s="183" t="s">
        <v>74</v>
      </c>
      <c r="C6" s="56"/>
      <c r="D6" s="56">
        <f>729909.27/1000</f>
        <v>729.90927</v>
      </c>
      <c r="E6" s="55" t="s">
        <v>72</v>
      </c>
      <c r="F6" s="57">
        <f t="shared" si="0"/>
        <v>729.90927</v>
      </c>
      <c r="G6" s="58"/>
      <c r="H6" s="56"/>
      <c r="I6" s="55"/>
      <c r="J6" s="56"/>
      <c r="K6" s="59">
        <f t="shared" si="1"/>
        <v>729.90927</v>
      </c>
      <c r="L6" s="60"/>
      <c r="M6" s="60"/>
      <c r="N6" s="60"/>
      <c r="O6" s="60"/>
      <c r="P6" s="60"/>
      <c r="Q6" s="60"/>
      <c r="R6" s="60"/>
      <c r="S6" s="60"/>
      <c r="T6" s="60"/>
      <c r="U6" s="60"/>
      <c r="V6" s="60"/>
      <c r="W6" s="60"/>
      <c r="X6" s="60"/>
      <c r="Y6" s="60"/>
      <c r="Z6" s="60"/>
      <c r="AA6" s="60"/>
      <c r="AB6" s="60"/>
      <c r="AC6" s="60"/>
      <c r="AD6" s="60"/>
      <c r="AE6" s="60"/>
      <c r="AF6" s="60"/>
      <c r="AG6" s="60"/>
    </row>
    <row r="7" spans="1:33" ht="31.5">
      <c r="A7" s="181"/>
      <c r="B7" s="183"/>
      <c r="C7" s="56"/>
      <c r="D7" s="56">
        <f>152193.63/1000</f>
        <v>152.19363</v>
      </c>
      <c r="E7" s="55" t="s">
        <v>75</v>
      </c>
      <c r="F7" s="57">
        <f t="shared" si="0"/>
        <v>152.19363</v>
      </c>
      <c r="G7" s="58"/>
      <c r="H7" s="56"/>
      <c r="I7" s="55" t="s">
        <v>75</v>
      </c>
      <c r="J7" s="56">
        <v>16.07809</v>
      </c>
      <c r="K7" s="59">
        <f t="shared" si="1"/>
        <v>136.11554</v>
      </c>
      <c r="L7" s="60"/>
      <c r="M7" s="60"/>
      <c r="N7" s="60"/>
      <c r="O7" s="60"/>
      <c r="P7" s="60"/>
      <c r="Q7" s="60"/>
      <c r="R7" s="60"/>
      <c r="S7" s="60"/>
      <c r="T7" s="60"/>
      <c r="U7" s="60"/>
      <c r="V7" s="60"/>
      <c r="W7" s="60"/>
      <c r="X7" s="60"/>
      <c r="Y7" s="60"/>
      <c r="Z7" s="60"/>
      <c r="AA7" s="60"/>
      <c r="AB7" s="60"/>
      <c r="AC7" s="60"/>
      <c r="AD7" s="60"/>
      <c r="AE7" s="60"/>
      <c r="AF7" s="60"/>
      <c r="AG7" s="60"/>
    </row>
    <row r="8" spans="1:33" ht="42.75" customHeight="1">
      <c r="A8" s="54">
        <v>3</v>
      </c>
      <c r="B8" s="55" t="s">
        <v>76</v>
      </c>
      <c r="C8" s="56"/>
      <c r="D8" s="61">
        <f>(1452/1000)+173.217</f>
        <v>174.669</v>
      </c>
      <c r="E8" s="55" t="s">
        <v>75</v>
      </c>
      <c r="F8" s="57">
        <f t="shared" si="0"/>
        <v>174.669</v>
      </c>
      <c r="G8" s="58"/>
      <c r="H8" s="56"/>
      <c r="I8" s="55" t="s">
        <v>75</v>
      </c>
      <c r="J8" s="56">
        <v>78.53685</v>
      </c>
      <c r="K8" s="59">
        <f t="shared" si="1"/>
        <v>96.13215000000001</v>
      </c>
      <c r="L8" s="60"/>
      <c r="M8" s="60"/>
      <c r="N8" s="60"/>
      <c r="O8" s="60"/>
      <c r="P8" s="60"/>
      <c r="Q8" s="60"/>
      <c r="R8" s="60"/>
      <c r="S8" s="60"/>
      <c r="T8" s="60"/>
      <c r="U8" s="60"/>
      <c r="V8" s="60"/>
      <c r="W8" s="60"/>
      <c r="X8" s="60"/>
      <c r="Y8" s="60"/>
      <c r="Z8" s="60"/>
      <c r="AA8" s="60"/>
      <c r="AB8" s="60"/>
      <c r="AC8" s="60"/>
      <c r="AD8" s="60"/>
      <c r="AE8" s="60"/>
      <c r="AF8" s="60"/>
      <c r="AG8" s="60"/>
    </row>
    <row r="9" spans="1:33" ht="73.5" customHeight="1">
      <c r="A9" s="54">
        <v>4</v>
      </c>
      <c r="B9" s="55" t="s">
        <v>77</v>
      </c>
      <c r="C9" s="56"/>
      <c r="D9" s="56">
        <f>(221815.34+83165.37)/1000</f>
        <v>304.98071</v>
      </c>
      <c r="E9" s="55" t="s">
        <v>72</v>
      </c>
      <c r="F9" s="57">
        <f t="shared" si="0"/>
        <v>304.98071</v>
      </c>
      <c r="G9" s="58"/>
      <c r="H9" s="56"/>
      <c r="I9" s="55"/>
      <c r="J9" s="56"/>
      <c r="K9" s="59">
        <f t="shared" si="1"/>
        <v>304.98071</v>
      </c>
      <c r="L9" s="60"/>
      <c r="M9" s="60"/>
      <c r="N9" s="60"/>
      <c r="O9" s="60"/>
      <c r="P9" s="60"/>
      <c r="Q9" s="60"/>
      <c r="R9" s="60"/>
      <c r="S9" s="60"/>
      <c r="T9" s="60"/>
      <c r="U9" s="60"/>
      <c r="V9" s="60"/>
      <c r="W9" s="60"/>
      <c r="X9" s="60"/>
      <c r="Y9" s="60"/>
      <c r="Z9" s="60"/>
      <c r="AA9" s="60"/>
      <c r="AB9" s="60"/>
      <c r="AC9" s="60"/>
      <c r="AD9" s="60"/>
      <c r="AE9" s="60"/>
      <c r="AF9" s="60"/>
      <c r="AG9" s="60"/>
    </row>
    <row r="10" spans="1:33" ht="47.25">
      <c r="A10" s="54">
        <v>5</v>
      </c>
      <c r="B10" s="55" t="s">
        <v>78</v>
      </c>
      <c r="C10" s="56"/>
      <c r="D10" s="56">
        <v>2</v>
      </c>
      <c r="E10" s="55" t="s">
        <v>79</v>
      </c>
      <c r="F10" s="57">
        <f t="shared" si="0"/>
        <v>2</v>
      </c>
      <c r="G10" s="62"/>
      <c r="H10" s="56"/>
      <c r="I10" s="55"/>
      <c r="J10" s="56"/>
      <c r="K10" s="59">
        <f t="shared" si="1"/>
        <v>2</v>
      </c>
      <c r="L10" s="60"/>
      <c r="M10" s="60"/>
      <c r="N10" s="60"/>
      <c r="O10" s="60"/>
      <c r="P10" s="60"/>
      <c r="Q10" s="60"/>
      <c r="R10" s="60"/>
      <c r="S10" s="60"/>
      <c r="T10" s="60"/>
      <c r="U10" s="60"/>
      <c r="V10" s="60"/>
      <c r="W10" s="60"/>
      <c r="X10" s="60"/>
      <c r="Y10" s="60"/>
      <c r="Z10" s="60"/>
      <c r="AA10" s="60"/>
      <c r="AB10" s="60"/>
      <c r="AC10" s="60"/>
      <c r="AD10" s="60"/>
      <c r="AE10" s="60"/>
      <c r="AF10" s="60"/>
      <c r="AG10" s="60"/>
    </row>
    <row r="11" spans="1:33" ht="47.25" customHeight="1">
      <c r="A11" s="181">
        <v>6</v>
      </c>
      <c r="B11" s="181" t="s">
        <v>80</v>
      </c>
      <c r="C11" s="56"/>
      <c r="D11" s="56">
        <f>6955.71/1000</f>
        <v>6.95571</v>
      </c>
      <c r="E11" s="55" t="s">
        <v>31</v>
      </c>
      <c r="F11" s="57">
        <f t="shared" si="0"/>
        <v>6.95571</v>
      </c>
      <c r="G11" s="62"/>
      <c r="H11" s="56"/>
      <c r="I11" s="55" t="s">
        <v>31</v>
      </c>
      <c r="J11" s="56">
        <v>1</v>
      </c>
      <c r="K11" s="59">
        <f t="shared" si="1"/>
        <v>5.95571</v>
      </c>
      <c r="L11" s="60"/>
      <c r="M11" s="60"/>
      <c r="N11" s="60"/>
      <c r="O11" s="60"/>
      <c r="P11" s="60"/>
      <c r="Q11" s="60"/>
      <c r="R11" s="60"/>
      <c r="S11" s="60"/>
      <c r="T11" s="60"/>
      <c r="U11" s="60"/>
      <c r="V11" s="60"/>
      <c r="W11" s="60"/>
      <c r="X11" s="60"/>
      <c r="Y11" s="60"/>
      <c r="Z11" s="60"/>
      <c r="AA11" s="60"/>
      <c r="AB11" s="60"/>
      <c r="AC11" s="60"/>
      <c r="AD11" s="60"/>
      <c r="AE11" s="60"/>
      <c r="AF11" s="60"/>
      <c r="AG11" s="60"/>
    </row>
    <row r="12" spans="1:11" ht="15.75">
      <c r="A12" s="181"/>
      <c r="B12" s="181"/>
      <c r="C12" s="56"/>
      <c r="D12" s="56">
        <f>50200/1000</f>
        <v>50.2</v>
      </c>
      <c r="E12" s="55" t="s">
        <v>81</v>
      </c>
      <c r="F12" s="57">
        <f t="shared" si="0"/>
        <v>50.2</v>
      </c>
      <c r="G12" s="58"/>
      <c r="H12" s="56"/>
      <c r="I12" s="55"/>
      <c r="J12" s="56"/>
      <c r="K12" s="59">
        <f t="shared" si="1"/>
        <v>50.2</v>
      </c>
    </row>
    <row r="13" spans="1:11" ht="31.5">
      <c r="A13" s="181"/>
      <c r="B13" s="181"/>
      <c r="C13" s="56"/>
      <c r="D13" s="56">
        <v>50.71815</v>
      </c>
      <c r="E13" s="55" t="s">
        <v>82</v>
      </c>
      <c r="F13" s="57">
        <f t="shared" si="0"/>
        <v>50.71815</v>
      </c>
      <c r="G13" s="58"/>
      <c r="H13" s="56"/>
      <c r="I13" s="55"/>
      <c r="J13" s="56"/>
      <c r="K13" s="59">
        <f t="shared" si="1"/>
        <v>50.71815</v>
      </c>
    </row>
    <row r="14" spans="1:11" ht="27.75" customHeight="1">
      <c r="A14" s="181"/>
      <c r="B14" s="181"/>
      <c r="C14" s="56"/>
      <c r="D14" s="56">
        <v>1</v>
      </c>
      <c r="E14" s="55" t="s">
        <v>83</v>
      </c>
      <c r="F14" s="57">
        <f t="shared" si="0"/>
        <v>1</v>
      </c>
      <c r="G14" s="58"/>
      <c r="H14" s="56"/>
      <c r="I14" s="55"/>
      <c r="J14" s="56"/>
      <c r="K14" s="59">
        <f t="shared" si="1"/>
        <v>1</v>
      </c>
    </row>
    <row r="15" spans="1:11" ht="31.5">
      <c r="A15" s="181"/>
      <c r="B15" s="181"/>
      <c r="C15" s="56"/>
      <c r="D15" s="56">
        <v>19.452</v>
      </c>
      <c r="E15" s="55" t="s">
        <v>84</v>
      </c>
      <c r="F15" s="57">
        <f t="shared" si="0"/>
        <v>19.452</v>
      </c>
      <c r="G15" s="58"/>
      <c r="H15" s="56"/>
      <c r="I15" s="55"/>
      <c r="J15" s="56"/>
      <c r="K15" s="59">
        <f t="shared" si="1"/>
        <v>19.452</v>
      </c>
    </row>
    <row r="16" spans="1:11" ht="41.25" customHeight="1">
      <c r="A16" s="54">
        <v>7</v>
      </c>
      <c r="B16" s="55" t="s">
        <v>85</v>
      </c>
      <c r="C16" s="56"/>
      <c r="D16" s="56">
        <v>1.1</v>
      </c>
      <c r="E16" s="55" t="s">
        <v>83</v>
      </c>
      <c r="F16" s="57">
        <f t="shared" si="0"/>
        <v>1.1</v>
      </c>
      <c r="G16" s="58"/>
      <c r="H16" s="56"/>
      <c r="I16" s="55"/>
      <c r="J16" s="56"/>
      <c r="K16" s="59">
        <f t="shared" si="1"/>
        <v>1.1</v>
      </c>
    </row>
    <row r="17" spans="1:11" ht="15.75">
      <c r="A17" s="58"/>
      <c r="B17" s="63" t="s">
        <v>23</v>
      </c>
      <c r="C17" s="59">
        <f>SUM(C4:C16)</f>
        <v>0</v>
      </c>
      <c r="D17" s="59">
        <f>SUM(D4:D16)</f>
        <v>2259.0653</v>
      </c>
      <c r="E17" s="55"/>
      <c r="F17" s="59">
        <f>SUM(F4:F16)</f>
        <v>2259.0653</v>
      </c>
      <c r="G17" s="58"/>
      <c r="H17" s="59">
        <f>SUM(H4:H16)</f>
        <v>0</v>
      </c>
      <c r="I17" s="55"/>
      <c r="J17" s="59">
        <f>SUM(J4:J16)</f>
        <v>343.31507</v>
      </c>
      <c r="K17" s="59">
        <f>SUM(K4:K16)</f>
        <v>1915.7502299999996</v>
      </c>
    </row>
    <row r="20" spans="2:33" ht="24.75" customHeight="1">
      <c r="B20" s="64" t="s">
        <v>24</v>
      </c>
      <c r="E20" s="65"/>
      <c r="F20" s="66"/>
      <c r="G20" s="184" t="s">
        <v>86</v>
      </c>
      <c r="H20" s="184"/>
      <c r="J20" s="67"/>
      <c r="L20" s="60"/>
      <c r="M20" s="60"/>
      <c r="N20" s="60"/>
      <c r="O20" s="60"/>
      <c r="P20" s="60"/>
      <c r="Q20" s="60"/>
      <c r="R20" s="60"/>
      <c r="S20" s="60"/>
      <c r="T20" s="60"/>
      <c r="U20" s="60"/>
      <c r="V20" s="60"/>
      <c r="W20" s="60"/>
      <c r="X20" s="60"/>
      <c r="Y20" s="60"/>
      <c r="Z20" s="60"/>
      <c r="AA20" s="60"/>
      <c r="AB20" s="60"/>
      <c r="AC20" s="60"/>
      <c r="AD20" s="60"/>
      <c r="AE20" s="60"/>
      <c r="AF20" s="60"/>
      <c r="AG20" s="60"/>
    </row>
    <row r="21" spans="2:33" ht="24.75" customHeight="1">
      <c r="B21" s="64"/>
      <c r="D21" s="67"/>
      <c r="E21" s="65"/>
      <c r="F21" s="185" t="s">
        <v>26</v>
      </c>
      <c r="G21" s="185"/>
      <c r="H21" s="185"/>
      <c r="L21" s="60"/>
      <c r="M21" s="60"/>
      <c r="N21" s="60"/>
      <c r="O21" s="60"/>
      <c r="P21" s="60"/>
      <c r="Q21" s="60"/>
      <c r="R21" s="60"/>
      <c r="S21" s="60"/>
      <c r="T21" s="60"/>
      <c r="U21" s="60"/>
      <c r="V21" s="60"/>
      <c r="W21" s="60"/>
      <c r="X21" s="60"/>
      <c r="Y21" s="60"/>
      <c r="Z21" s="60"/>
      <c r="AA21" s="60"/>
      <c r="AB21" s="60"/>
      <c r="AC21" s="60"/>
      <c r="AD21" s="60"/>
      <c r="AE21" s="60"/>
      <c r="AF21" s="60"/>
      <c r="AG21" s="60"/>
    </row>
    <row r="22" spans="2:33" ht="24.75" customHeight="1">
      <c r="B22" s="64" t="s">
        <v>27</v>
      </c>
      <c r="E22" s="65"/>
      <c r="F22" s="66"/>
      <c r="G22" s="184" t="s">
        <v>87</v>
      </c>
      <c r="H22" s="184"/>
      <c r="K22" s="67"/>
      <c r="L22" s="60"/>
      <c r="M22" s="60"/>
      <c r="N22" s="60"/>
      <c r="O22" s="60"/>
      <c r="P22" s="60"/>
      <c r="Q22" s="60"/>
      <c r="R22" s="60"/>
      <c r="S22" s="60"/>
      <c r="T22" s="60"/>
      <c r="U22" s="60"/>
      <c r="V22" s="60"/>
      <c r="W22" s="60"/>
      <c r="X22" s="60"/>
      <c r="Y22" s="60"/>
      <c r="Z22" s="60"/>
      <c r="AA22" s="60"/>
      <c r="AB22" s="60"/>
      <c r="AC22" s="60"/>
      <c r="AD22" s="60"/>
      <c r="AE22" s="60"/>
      <c r="AF22" s="60"/>
      <c r="AG22" s="60"/>
    </row>
    <row r="23" spans="2:33" ht="24.75" customHeight="1">
      <c r="B23" s="68"/>
      <c r="E23" s="65"/>
      <c r="F23" s="185" t="s">
        <v>26</v>
      </c>
      <c r="G23" s="185"/>
      <c r="H23" s="185"/>
      <c r="L23" s="60"/>
      <c r="M23" s="60"/>
      <c r="N23" s="60"/>
      <c r="O23" s="60"/>
      <c r="P23" s="60"/>
      <c r="Q23" s="60"/>
      <c r="R23" s="60"/>
      <c r="S23" s="60"/>
      <c r="T23" s="60"/>
      <c r="U23" s="60"/>
      <c r="V23" s="60"/>
      <c r="W23" s="60"/>
      <c r="X23" s="60"/>
      <c r="Y23" s="60"/>
      <c r="Z23" s="60"/>
      <c r="AA23" s="60"/>
      <c r="AB23" s="60"/>
      <c r="AC23" s="60"/>
      <c r="AD23" s="60"/>
      <c r="AE23" s="60"/>
      <c r="AF23" s="60"/>
      <c r="AG23" s="60"/>
    </row>
  </sheetData>
  <sheetProtection selectLockedCells="1" selectUnlockedCells="1"/>
  <mergeCells count="17">
    <mergeCell ref="G20:H20"/>
    <mergeCell ref="F21:H21"/>
    <mergeCell ref="G22:H22"/>
    <mergeCell ref="F23:H23"/>
    <mergeCell ref="A4:A5"/>
    <mergeCell ref="B4:B5"/>
    <mergeCell ref="A6:A7"/>
    <mergeCell ref="B6:B7"/>
    <mergeCell ref="A11:A15"/>
    <mergeCell ref="B11:B15"/>
    <mergeCell ref="B1:J1"/>
    <mergeCell ref="A2:A3"/>
    <mergeCell ref="B2:B3"/>
    <mergeCell ref="C2:E2"/>
    <mergeCell ref="F2:F3"/>
    <mergeCell ref="G2:J2"/>
    <mergeCell ref="K2:K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5.xml><?xml version="1.0" encoding="utf-8"?>
<worksheet xmlns="http://schemas.openxmlformats.org/spreadsheetml/2006/main" xmlns:r="http://schemas.openxmlformats.org/officeDocument/2006/relationships">
  <dimension ref="A1:K54"/>
  <sheetViews>
    <sheetView zoomScale="90" zoomScaleNormal="90" zoomScalePageLayoutView="0" workbookViewId="0" topLeftCell="A1">
      <selection activeCell="F3" sqref="F3:F4"/>
    </sheetView>
  </sheetViews>
  <sheetFormatPr defaultColWidth="8.8515625" defaultRowHeight="12.75"/>
  <cols>
    <col min="1" max="1" width="7.28125" style="69" customWidth="1"/>
    <col min="2" max="2" width="24.421875" style="69" customWidth="1"/>
    <col min="3" max="3" width="16.28125" style="69" customWidth="1"/>
    <col min="4" max="4" width="13.57421875" style="69" customWidth="1"/>
    <col min="5" max="5" width="18.8515625" style="69" customWidth="1"/>
    <col min="6" max="6" width="15.8515625" style="69" customWidth="1"/>
    <col min="7" max="7" width="16.57421875" style="69" customWidth="1"/>
    <col min="8" max="8" width="14.28125" style="69" customWidth="1"/>
    <col min="9" max="9" width="22.8515625" style="69" customWidth="1"/>
    <col min="10" max="10" width="14.00390625" style="69" customWidth="1"/>
    <col min="11" max="11" width="15.57421875" style="69" customWidth="1"/>
    <col min="12" max="16384" width="8.8515625" style="69" customWidth="1"/>
  </cols>
  <sheetData>
    <row r="1" spans="1:11" ht="61.5" customHeight="1">
      <c r="A1" s="2"/>
      <c r="B1" s="164" t="s">
        <v>88</v>
      </c>
      <c r="C1" s="164"/>
      <c r="D1" s="164"/>
      <c r="E1" s="164"/>
      <c r="F1" s="164"/>
      <c r="G1" s="164"/>
      <c r="H1" s="164"/>
      <c r="I1" s="164"/>
      <c r="J1" s="164"/>
      <c r="K1" s="2"/>
    </row>
    <row r="2" spans="1:11" ht="15">
      <c r="A2" s="165" t="s">
        <v>355</v>
      </c>
      <c r="B2" s="165"/>
      <c r="C2" s="165"/>
      <c r="D2" s="165"/>
      <c r="E2" s="165"/>
      <c r="F2" s="165"/>
      <c r="G2" s="165"/>
      <c r="H2" s="165"/>
      <c r="I2" s="165"/>
      <c r="J2" s="165"/>
      <c r="K2" s="165"/>
    </row>
    <row r="3" spans="1:11" ht="33" customHeight="1">
      <c r="A3" s="166" t="s">
        <v>4</v>
      </c>
      <c r="B3" s="166" t="s">
        <v>5</v>
      </c>
      <c r="C3" s="167" t="s">
        <v>6</v>
      </c>
      <c r="D3" s="167"/>
      <c r="E3" s="167"/>
      <c r="F3" s="167" t="s">
        <v>89</v>
      </c>
      <c r="G3" s="167" t="s">
        <v>8</v>
      </c>
      <c r="H3" s="167"/>
      <c r="I3" s="167"/>
      <c r="J3" s="167"/>
      <c r="K3" s="168" t="s">
        <v>90</v>
      </c>
    </row>
    <row r="4" spans="1:11" ht="158.25" customHeight="1">
      <c r="A4" s="166"/>
      <c r="B4" s="166"/>
      <c r="C4" s="5" t="s">
        <v>91</v>
      </c>
      <c r="D4" s="5" t="s">
        <v>92</v>
      </c>
      <c r="E4" s="5" t="s">
        <v>12</v>
      </c>
      <c r="F4" s="167"/>
      <c r="G4" s="6" t="s">
        <v>13</v>
      </c>
      <c r="H4" s="5" t="s">
        <v>93</v>
      </c>
      <c r="I4" s="5" t="s">
        <v>15</v>
      </c>
      <c r="J4" s="5" t="s">
        <v>93</v>
      </c>
      <c r="K4" s="168"/>
    </row>
    <row r="5" spans="1:11" ht="31.5">
      <c r="A5" s="7">
        <v>1</v>
      </c>
      <c r="B5" s="70" t="s">
        <v>94</v>
      </c>
      <c r="C5" s="71"/>
      <c r="D5" s="71">
        <f>28.0416+23.93936</f>
        <v>51.980959999999996</v>
      </c>
      <c r="E5" s="72" t="s">
        <v>31</v>
      </c>
      <c r="F5" s="73">
        <f aca="true" t="shared" si="0" ref="F5:F48">SUM(C5,D5)</f>
        <v>51.980959999999996</v>
      </c>
      <c r="G5" s="13">
        <v>2230</v>
      </c>
      <c r="H5" s="71"/>
      <c r="I5" s="72" t="s">
        <v>31</v>
      </c>
      <c r="J5" s="71">
        <v>51.980959999999996</v>
      </c>
      <c r="K5" s="74"/>
    </row>
    <row r="6" spans="1:11" ht="47.25">
      <c r="A6" s="7">
        <v>2</v>
      </c>
      <c r="B6" s="72" t="s">
        <v>80</v>
      </c>
      <c r="C6" s="71"/>
      <c r="D6" s="71">
        <f>69.55705+89.56689+160.39684</f>
        <v>319.52078</v>
      </c>
      <c r="E6" s="72" t="s">
        <v>31</v>
      </c>
      <c r="F6" s="73">
        <f t="shared" si="0"/>
        <v>319.52078</v>
      </c>
      <c r="G6" s="13">
        <v>2230</v>
      </c>
      <c r="H6" s="71"/>
      <c r="I6" s="72" t="s">
        <v>31</v>
      </c>
      <c r="J6" s="71">
        <v>319.52078</v>
      </c>
      <c r="K6" s="74"/>
    </row>
    <row r="7" spans="1:11" ht="31.5">
      <c r="A7" s="7">
        <v>3</v>
      </c>
      <c r="B7" s="72" t="s">
        <v>95</v>
      </c>
      <c r="C7" s="71"/>
      <c r="D7" s="71">
        <v>500</v>
      </c>
      <c r="E7" s="72" t="s">
        <v>31</v>
      </c>
      <c r="F7" s="73">
        <f t="shared" si="0"/>
        <v>500</v>
      </c>
      <c r="G7" s="13">
        <v>2230</v>
      </c>
      <c r="H7" s="71"/>
      <c r="I7" s="72" t="s">
        <v>31</v>
      </c>
      <c r="J7" s="71">
        <v>500</v>
      </c>
      <c r="K7" s="74"/>
    </row>
    <row r="8" spans="1:11" ht="47.25">
      <c r="A8" s="7">
        <v>4</v>
      </c>
      <c r="B8" s="72" t="s">
        <v>96</v>
      </c>
      <c r="C8" s="71"/>
      <c r="D8" s="71">
        <v>33.95234</v>
      </c>
      <c r="E8" s="72" t="s">
        <v>31</v>
      </c>
      <c r="F8" s="73">
        <f t="shared" si="0"/>
        <v>33.95234</v>
      </c>
      <c r="G8" s="13">
        <v>2230</v>
      </c>
      <c r="H8" s="71"/>
      <c r="I8" s="72" t="s">
        <v>31</v>
      </c>
      <c r="J8" s="71">
        <v>33.95234</v>
      </c>
      <c r="K8" s="74"/>
    </row>
    <row r="9" spans="1:11" ht="31.5">
      <c r="A9" s="7">
        <v>5</v>
      </c>
      <c r="B9" s="72" t="s">
        <v>97</v>
      </c>
      <c r="C9" s="45"/>
      <c r="D9" s="71">
        <v>87.50223</v>
      </c>
      <c r="E9" s="72" t="s">
        <v>31</v>
      </c>
      <c r="F9" s="73">
        <f t="shared" si="0"/>
        <v>87.50223</v>
      </c>
      <c r="G9" s="13">
        <v>2230</v>
      </c>
      <c r="H9" s="71"/>
      <c r="I9" s="72" t="s">
        <v>31</v>
      </c>
      <c r="J9" s="71">
        <v>87.50223</v>
      </c>
      <c r="K9" s="75"/>
    </row>
    <row r="10" spans="1:11" ht="31.5">
      <c r="A10" s="7">
        <v>6</v>
      </c>
      <c r="B10" s="72" t="s">
        <v>97</v>
      </c>
      <c r="C10" s="45"/>
      <c r="D10" s="71">
        <v>18.07544</v>
      </c>
      <c r="E10" s="72" t="s">
        <v>98</v>
      </c>
      <c r="F10" s="73">
        <f t="shared" si="0"/>
        <v>18.07544</v>
      </c>
      <c r="G10" s="13">
        <v>2210</v>
      </c>
      <c r="H10" s="71"/>
      <c r="I10" s="72" t="s">
        <v>98</v>
      </c>
      <c r="J10" s="71">
        <v>18.07544</v>
      </c>
      <c r="K10" s="75"/>
    </row>
    <row r="11" spans="1:11" ht="47.25">
      <c r="A11" s="7">
        <v>7</v>
      </c>
      <c r="B11" s="72" t="s">
        <v>99</v>
      </c>
      <c r="C11" s="45"/>
      <c r="D11" s="71">
        <f>0.87+5.7</f>
        <v>6.57</v>
      </c>
      <c r="E11" s="72" t="s">
        <v>17</v>
      </c>
      <c r="F11" s="73">
        <f t="shared" si="0"/>
        <v>6.57</v>
      </c>
      <c r="G11" s="13">
        <v>2230</v>
      </c>
      <c r="H11" s="71"/>
      <c r="I11" s="72" t="s">
        <v>17</v>
      </c>
      <c r="J11" s="71">
        <f>0.87+5.7</f>
        <v>6.57</v>
      </c>
      <c r="K11" s="75"/>
    </row>
    <row r="12" spans="1:11" ht="31.5">
      <c r="A12" s="7">
        <v>8</v>
      </c>
      <c r="B12" s="72" t="s">
        <v>32</v>
      </c>
      <c r="C12" s="71">
        <v>5.18</v>
      </c>
      <c r="D12" s="45"/>
      <c r="E12" s="72"/>
      <c r="F12" s="73">
        <f t="shared" si="0"/>
        <v>5.18</v>
      </c>
      <c r="G12" s="13">
        <v>2240</v>
      </c>
      <c r="H12" s="71">
        <v>0.149</v>
      </c>
      <c r="I12" s="8" t="s">
        <v>100</v>
      </c>
      <c r="J12" s="45"/>
      <c r="K12" s="75"/>
    </row>
    <row r="13" spans="1:11" ht="31.5">
      <c r="A13" s="7">
        <v>9</v>
      </c>
      <c r="B13" s="72" t="s">
        <v>32</v>
      </c>
      <c r="C13" s="71">
        <v>3.65</v>
      </c>
      <c r="D13" s="45"/>
      <c r="E13" s="72"/>
      <c r="F13" s="73">
        <f t="shared" si="0"/>
        <v>3.65</v>
      </c>
      <c r="G13" s="13">
        <v>2240</v>
      </c>
      <c r="H13" s="71">
        <v>0.149</v>
      </c>
      <c r="I13" s="8" t="s">
        <v>100</v>
      </c>
      <c r="J13" s="45"/>
      <c r="K13" s="75"/>
    </row>
    <row r="14" spans="1:11" ht="15.75">
      <c r="A14" s="7">
        <v>10</v>
      </c>
      <c r="B14" s="72" t="s">
        <v>32</v>
      </c>
      <c r="C14" s="71">
        <v>2.1</v>
      </c>
      <c r="D14" s="45"/>
      <c r="E14" s="72"/>
      <c r="F14" s="73">
        <f t="shared" si="0"/>
        <v>2.1</v>
      </c>
      <c r="G14" s="13"/>
      <c r="H14" s="71"/>
      <c r="I14" s="8"/>
      <c r="J14" s="45"/>
      <c r="K14" s="75"/>
    </row>
    <row r="15" spans="1:11" ht="15.75">
      <c r="A15" s="7">
        <v>11</v>
      </c>
      <c r="B15" s="72" t="s">
        <v>32</v>
      </c>
      <c r="C15" s="71">
        <v>1.75</v>
      </c>
      <c r="D15" s="45"/>
      <c r="E15" s="72"/>
      <c r="F15" s="73">
        <f t="shared" si="0"/>
        <v>1.75</v>
      </c>
      <c r="G15" s="13"/>
      <c r="H15" s="71"/>
      <c r="I15" s="8"/>
      <c r="J15" s="45"/>
      <c r="K15" s="75"/>
    </row>
    <row r="16" spans="1:11" ht="15.75">
      <c r="A16" s="7">
        <v>12</v>
      </c>
      <c r="B16" s="72" t="s">
        <v>32</v>
      </c>
      <c r="C16" s="71">
        <v>1.75</v>
      </c>
      <c r="D16" s="45"/>
      <c r="E16" s="72"/>
      <c r="F16" s="73">
        <f t="shared" si="0"/>
        <v>1.75</v>
      </c>
      <c r="G16" s="13"/>
      <c r="H16" s="71"/>
      <c r="I16" s="8"/>
      <c r="J16" s="45"/>
      <c r="K16" s="75"/>
    </row>
    <row r="17" spans="1:11" ht="15.75">
      <c r="A17" s="7">
        <v>13</v>
      </c>
      <c r="B17" s="72" t="s">
        <v>32</v>
      </c>
      <c r="C17" s="71">
        <v>2.9</v>
      </c>
      <c r="D17" s="45"/>
      <c r="E17" s="72"/>
      <c r="F17" s="76">
        <f t="shared" si="0"/>
        <v>2.9</v>
      </c>
      <c r="G17" s="13"/>
      <c r="H17" s="71"/>
      <c r="I17" s="8"/>
      <c r="J17" s="45"/>
      <c r="K17" s="75"/>
    </row>
    <row r="18" spans="1:11" ht="15.75">
      <c r="A18" s="7">
        <v>14</v>
      </c>
      <c r="B18" s="72" t="s">
        <v>32</v>
      </c>
      <c r="C18" s="71">
        <v>2.7</v>
      </c>
      <c r="D18" s="45"/>
      <c r="E18" s="72"/>
      <c r="F18" s="76">
        <f t="shared" si="0"/>
        <v>2.7</v>
      </c>
      <c r="G18" s="13"/>
      <c r="H18" s="71"/>
      <c r="I18" s="8"/>
      <c r="J18" s="45"/>
      <c r="K18" s="75"/>
    </row>
    <row r="19" spans="1:11" ht="15.75">
      <c r="A19" s="7">
        <v>15</v>
      </c>
      <c r="B19" s="72" t="s">
        <v>32</v>
      </c>
      <c r="C19" s="71">
        <v>6</v>
      </c>
      <c r="D19" s="45"/>
      <c r="E19" s="72"/>
      <c r="F19" s="76">
        <f t="shared" si="0"/>
        <v>6</v>
      </c>
      <c r="G19" s="13"/>
      <c r="H19" s="71"/>
      <c r="I19" s="8"/>
      <c r="J19" s="45"/>
      <c r="K19" s="75"/>
    </row>
    <row r="20" spans="1:11" ht="15.75">
      <c r="A20" s="7">
        <v>16</v>
      </c>
      <c r="B20" s="72" t="s">
        <v>32</v>
      </c>
      <c r="C20" s="71">
        <v>3.6</v>
      </c>
      <c r="D20" s="45"/>
      <c r="E20" s="72"/>
      <c r="F20" s="76">
        <f t="shared" si="0"/>
        <v>3.6</v>
      </c>
      <c r="G20" s="13"/>
      <c r="H20" s="71"/>
      <c r="I20" s="8"/>
      <c r="J20" s="45"/>
      <c r="K20" s="75"/>
    </row>
    <row r="21" spans="1:11" ht="15.75">
      <c r="A21" s="7">
        <v>17</v>
      </c>
      <c r="B21" s="72" t="s">
        <v>32</v>
      </c>
      <c r="C21" s="71">
        <v>0.9</v>
      </c>
      <c r="D21" s="45"/>
      <c r="E21" s="72"/>
      <c r="F21" s="76">
        <f t="shared" si="0"/>
        <v>0.9</v>
      </c>
      <c r="G21" s="13"/>
      <c r="H21" s="71"/>
      <c r="I21" s="8"/>
      <c r="J21" s="45"/>
      <c r="K21" s="75"/>
    </row>
    <row r="22" spans="1:11" ht="15.75">
      <c r="A22" s="7">
        <v>18</v>
      </c>
      <c r="B22" s="72" t="s">
        <v>32</v>
      </c>
      <c r="C22" s="71">
        <v>1.44</v>
      </c>
      <c r="D22" s="45"/>
      <c r="E22" s="72"/>
      <c r="F22" s="76">
        <f t="shared" si="0"/>
        <v>1.44</v>
      </c>
      <c r="G22" s="13"/>
      <c r="H22" s="71"/>
      <c r="I22" s="8"/>
      <c r="J22" s="45"/>
      <c r="K22" s="75"/>
    </row>
    <row r="23" spans="1:11" ht="15.75">
      <c r="A23" s="13"/>
      <c r="B23" s="72"/>
      <c r="C23" s="71"/>
      <c r="D23" s="45"/>
      <c r="E23" s="72"/>
      <c r="F23" s="76">
        <f t="shared" si="0"/>
        <v>0</v>
      </c>
      <c r="G23" s="13"/>
      <c r="H23" s="71"/>
      <c r="I23" s="8"/>
      <c r="J23" s="45"/>
      <c r="K23" s="75"/>
    </row>
    <row r="24" spans="1:11" ht="15.75">
      <c r="A24" s="13"/>
      <c r="B24" s="72"/>
      <c r="C24" s="71"/>
      <c r="D24" s="45"/>
      <c r="E24" s="72"/>
      <c r="F24" s="76">
        <f t="shared" si="0"/>
        <v>0</v>
      </c>
      <c r="G24" s="13"/>
      <c r="H24" s="71"/>
      <c r="I24" s="8"/>
      <c r="J24" s="45"/>
      <c r="K24" s="75"/>
    </row>
    <row r="25" spans="1:11" ht="15.75">
      <c r="A25" s="7"/>
      <c r="B25" s="72"/>
      <c r="C25" s="45"/>
      <c r="D25" s="45"/>
      <c r="E25" s="8"/>
      <c r="F25" s="76">
        <f t="shared" si="0"/>
        <v>0</v>
      </c>
      <c r="G25" s="13"/>
      <c r="H25" s="45"/>
      <c r="I25" s="8"/>
      <c r="J25" s="45"/>
      <c r="K25" s="75"/>
    </row>
    <row r="26" spans="1:11" ht="15.75">
      <c r="A26" s="7"/>
      <c r="B26" s="72"/>
      <c r="C26" s="45"/>
      <c r="D26" s="45"/>
      <c r="E26" s="8"/>
      <c r="F26" s="76">
        <f t="shared" si="0"/>
        <v>0</v>
      </c>
      <c r="G26" s="13"/>
      <c r="H26" s="45"/>
      <c r="I26" s="8"/>
      <c r="J26" s="45"/>
      <c r="K26" s="75"/>
    </row>
    <row r="27" spans="1:11" ht="15.75">
      <c r="A27" s="7"/>
      <c r="B27" s="72"/>
      <c r="C27" s="45"/>
      <c r="D27" s="45"/>
      <c r="E27" s="8"/>
      <c r="F27" s="76">
        <f t="shared" si="0"/>
        <v>0</v>
      </c>
      <c r="G27" s="13"/>
      <c r="H27" s="45"/>
      <c r="I27" s="8"/>
      <c r="J27" s="45"/>
      <c r="K27" s="75"/>
    </row>
    <row r="28" spans="1:11" ht="15.75">
      <c r="A28" s="7"/>
      <c r="B28" s="72"/>
      <c r="C28" s="45"/>
      <c r="D28" s="45"/>
      <c r="E28" s="8"/>
      <c r="F28" s="76">
        <f t="shared" si="0"/>
        <v>0</v>
      </c>
      <c r="G28" s="13"/>
      <c r="H28" s="45"/>
      <c r="I28" s="8"/>
      <c r="J28" s="45"/>
      <c r="K28" s="75"/>
    </row>
    <row r="29" spans="1:11" ht="15.75">
      <c r="A29" s="7"/>
      <c r="B29" s="72"/>
      <c r="C29" s="45"/>
      <c r="D29" s="45"/>
      <c r="E29" s="8"/>
      <c r="F29" s="76">
        <f t="shared" si="0"/>
        <v>0</v>
      </c>
      <c r="G29" s="13"/>
      <c r="H29" s="45"/>
      <c r="I29" s="8"/>
      <c r="J29" s="45"/>
      <c r="K29" s="75"/>
    </row>
    <row r="30" spans="1:11" ht="15.75">
      <c r="A30" s="7"/>
      <c r="B30" s="72"/>
      <c r="C30" s="45"/>
      <c r="D30" s="45"/>
      <c r="E30" s="8"/>
      <c r="F30" s="76">
        <f t="shared" si="0"/>
        <v>0</v>
      </c>
      <c r="G30" s="13"/>
      <c r="H30" s="45"/>
      <c r="I30" s="8"/>
      <c r="J30" s="45"/>
      <c r="K30" s="75"/>
    </row>
    <row r="31" spans="1:11" ht="15.75">
      <c r="A31" s="7"/>
      <c r="B31" s="11"/>
      <c r="C31" s="45"/>
      <c r="D31" s="45"/>
      <c r="E31" s="8"/>
      <c r="F31" s="76">
        <f t="shared" si="0"/>
        <v>0</v>
      </c>
      <c r="G31" s="13"/>
      <c r="H31" s="45"/>
      <c r="I31" s="8"/>
      <c r="J31" s="45"/>
      <c r="K31" s="75"/>
    </row>
    <row r="32" spans="1:11" ht="15.75">
      <c r="A32" s="7"/>
      <c r="B32" s="11"/>
      <c r="C32" s="45"/>
      <c r="D32" s="45"/>
      <c r="E32" s="8"/>
      <c r="F32" s="76">
        <f t="shared" si="0"/>
        <v>0</v>
      </c>
      <c r="G32" s="13"/>
      <c r="H32" s="45"/>
      <c r="I32" s="8"/>
      <c r="J32" s="45"/>
      <c r="K32" s="75"/>
    </row>
    <row r="33" spans="1:11" ht="15.75">
      <c r="A33" s="13"/>
      <c r="B33" s="11"/>
      <c r="C33" s="45"/>
      <c r="D33" s="45"/>
      <c r="E33" s="8"/>
      <c r="F33" s="76">
        <f t="shared" si="0"/>
        <v>0</v>
      </c>
      <c r="G33" s="13"/>
      <c r="H33" s="45"/>
      <c r="I33" s="8"/>
      <c r="J33" s="45"/>
      <c r="K33" s="75"/>
    </row>
    <row r="34" spans="1:11" ht="15.75">
      <c r="A34" s="13"/>
      <c r="B34" s="11"/>
      <c r="C34" s="45"/>
      <c r="D34" s="45"/>
      <c r="E34" s="8"/>
      <c r="F34" s="76">
        <f t="shared" si="0"/>
        <v>0</v>
      </c>
      <c r="G34" s="13"/>
      <c r="H34" s="45"/>
      <c r="I34" s="8"/>
      <c r="J34" s="45"/>
      <c r="K34" s="75"/>
    </row>
    <row r="35" spans="1:11" ht="15.75">
      <c r="A35" s="7"/>
      <c r="B35" s="11"/>
      <c r="C35" s="45"/>
      <c r="D35" s="45"/>
      <c r="E35" s="8"/>
      <c r="F35" s="76">
        <f t="shared" si="0"/>
        <v>0</v>
      </c>
      <c r="G35" s="13"/>
      <c r="H35" s="45"/>
      <c r="I35" s="8"/>
      <c r="J35" s="45"/>
      <c r="K35" s="75"/>
    </row>
    <row r="36" spans="1:11" ht="15.75">
      <c r="A36" s="7"/>
      <c r="B36" s="11"/>
      <c r="C36" s="45"/>
      <c r="D36" s="45"/>
      <c r="E36" s="8"/>
      <c r="F36" s="76">
        <f t="shared" si="0"/>
        <v>0</v>
      </c>
      <c r="G36" s="13"/>
      <c r="H36" s="45"/>
      <c r="I36" s="8"/>
      <c r="J36" s="45"/>
      <c r="K36" s="75"/>
    </row>
    <row r="37" spans="1:11" ht="15.75">
      <c r="A37" s="7"/>
      <c r="B37" s="11"/>
      <c r="C37" s="45"/>
      <c r="D37" s="45"/>
      <c r="E37" s="8"/>
      <c r="F37" s="76">
        <f t="shared" si="0"/>
        <v>0</v>
      </c>
      <c r="G37" s="13"/>
      <c r="H37" s="45"/>
      <c r="I37" s="8"/>
      <c r="J37" s="45"/>
      <c r="K37" s="75"/>
    </row>
    <row r="38" spans="1:11" ht="15.75">
      <c r="A38" s="7"/>
      <c r="B38" s="11"/>
      <c r="C38" s="45"/>
      <c r="D38" s="45"/>
      <c r="E38" s="8"/>
      <c r="F38" s="76">
        <f t="shared" si="0"/>
        <v>0</v>
      </c>
      <c r="G38" s="13"/>
      <c r="H38" s="45"/>
      <c r="I38" s="8"/>
      <c r="J38" s="45"/>
      <c r="K38" s="75"/>
    </row>
    <row r="39" spans="1:11" ht="15.75">
      <c r="A39" s="7"/>
      <c r="B39" s="11"/>
      <c r="C39" s="45"/>
      <c r="D39" s="45"/>
      <c r="E39" s="8"/>
      <c r="F39" s="76">
        <f t="shared" si="0"/>
        <v>0</v>
      </c>
      <c r="G39" s="13"/>
      <c r="H39" s="45"/>
      <c r="I39" s="8"/>
      <c r="J39" s="45"/>
      <c r="K39" s="75"/>
    </row>
    <row r="40" spans="1:11" ht="15.75">
      <c r="A40" s="7"/>
      <c r="B40" s="11"/>
      <c r="C40" s="45"/>
      <c r="D40" s="45"/>
      <c r="E40" s="8"/>
      <c r="F40" s="76">
        <f t="shared" si="0"/>
        <v>0</v>
      </c>
      <c r="G40" s="13"/>
      <c r="H40" s="45"/>
      <c r="I40" s="8"/>
      <c r="J40" s="45"/>
      <c r="K40" s="75"/>
    </row>
    <row r="41" spans="1:11" ht="15.75">
      <c r="A41" s="7"/>
      <c r="B41" s="11"/>
      <c r="C41" s="45"/>
      <c r="D41" s="45"/>
      <c r="E41" s="8"/>
      <c r="F41" s="76">
        <f t="shared" si="0"/>
        <v>0</v>
      </c>
      <c r="G41" s="13"/>
      <c r="H41" s="45"/>
      <c r="I41" s="8"/>
      <c r="J41" s="45"/>
      <c r="K41" s="75"/>
    </row>
    <row r="42" spans="1:11" ht="15.75">
      <c r="A42" s="7"/>
      <c r="B42" s="11"/>
      <c r="C42" s="45"/>
      <c r="D42" s="45"/>
      <c r="E42" s="8"/>
      <c r="F42" s="76">
        <f t="shared" si="0"/>
        <v>0</v>
      </c>
      <c r="G42" s="13"/>
      <c r="H42" s="45"/>
      <c r="I42" s="8"/>
      <c r="J42" s="45"/>
      <c r="K42" s="75"/>
    </row>
    <row r="43" spans="1:11" ht="15.75">
      <c r="A43" s="13"/>
      <c r="B43" s="11"/>
      <c r="C43" s="45"/>
      <c r="D43" s="45"/>
      <c r="E43" s="8"/>
      <c r="F43" s="76">
        <f t="shared" si="0"/>
        <v>0</v>
      </c>
      <c r="G43" s="13"/>
      <c r="H43" s="45"/>
      <c r="I43" s="8"/>
      <c r="J43" s="45"/>
      <c r="K43" s="75"/>
    </row>
    <row r="44" spans="1:11" ht="15.75">
      <c r="A44" s="13"/>
      <c r="B44" s="11"/>
      <c r="C44" s="45"/>
      <c r="D44" s="45"/>
      <c r="E44" s="8"/>
      <c r="F44" s="76">
        <f t="shared" si="0"/>
        <v>0</v>
      </c>
      <c r="G44" s="13"/>
      <c r="H44" s="45"/>
      <c r="I44" s="8"/>
      <c r="J44" s="45"/>
      <c r="K44" s="75"/>
    </row>
    <row r="45" spans="1:11" ht="15.75">
      <c r="A45" s="13"/>
      <c r="B45" s="11"/>
      <c r="C45" s="45"/>
      <c r="D45" s="45"/>
      <c r="E45" s="8"/>
      <c r="F45" s="76">
        <f t="shared" si="0"/>
        <v>0</v>
      </c>
      <c r="G45" s="13"/>
      <c r="H45" s="45"/>
      <c r="I45" s="8"/>
      <c r="J45" s="45"/>
      <c r="K45" s="75"/>
    </row>
    <row r="46" spans="1:11" ht="15.75">
      <c r="A46" s="13"/>
      <c r="B46" s="11"/>
      <c r="C46" s="45"/>
      <c r="D46" s="45"/>
      <c r="E46" s="8"/>
      <c r="F46" s="76">
        <f t="shared" si="0"/>
        <v>0</v>
      </c>
      <c r="G46" s="13"/>
      <c r="H46" s="45"/>
      <c r="I46" s="8"/>
      <c r="J46" s="45"/>
      <c r="K46" s="75"/>
    </row>
    <row r="47" spans="1:11" ht="15.75">
      <c r="A47" s="13"/>
      <c r="B47" s="11"/>
      <c r="C47" s="45"/>
      <c r="D47" s="45"/>
      <c r="E47" s="8"/>
      <c r="F47" s="76">
        <f t="shared" si="0"/>
        <v>0</v>
      </c>
      <c r="G47" s="13"/>
      <c r="H47" s="45"/>
      <c r="I47" s="8"/>
      <c r="J47" s="45"/>
      <c r="K47" s="75"/>
    </row>
    <row r="48" spans="1:11" ht="15.75">
      <c r="A48" s="11"/>
      <c r="B48" s="18" t="s">
        <v>23</v>
      </c>
      <c r="C48" s="77">
        <f>SUM(C5:C47)</f>
        <v>31.97</v>
      </c>
      <c r="D48" s="77">
        <f>SUM(D5:D47)</f>
        <v>1017.60175</v>
      </c>
      <c r="E48" s="78"/>
      <c r="F48" s="77">
        <f t="shared" si="0"/>
        <v>1049.57175</v>
      </c>
      <c r="G48" s="79"/>
      <c r="H48" s="77">
        <f>SUM(H5:H47)</f>
        <v>0.298</v>
      </c>
      <c r="I48" s="78"/>
      <c r="J48" s="77">
        <f>SUM(J5:J47)</f>
        <v>1017.60175</v>
      </c>
      <c r="K48" s="77">
        <f>C48-H48</f>
        <v>31.672</v>
      </c>
    </row>
    <row r="51" spans="2:8" ht="15.75">
      <c r="B51" s="24" t="s">
        <v>101</v>
      </c>
      <c r="F51" s="25"/>
      <c r="G51" s="169" t="s">
        <v>102</v>
      </c>
      <c r="H51" s="169"/>
    </row>
    <row r="52" spans="2:8" ht="15">
      <c r="B52" s="24"/>
      <c r="F52" s="170" t="s">
        <v>26</v>
      </c>
      <c r="G52" s="170"/>
      <c r="H52" s="170"/>
    </row>
    <row r="53" spans="2:8" ht="15.75">
      <c r="B53" s="24" t="s">
        <v>103</v>
      </c>
      <c r="F53" s="25"/>
      <c r="G53" s="169" t="s">
        <v>104</v>
      </c>
      <c r="H53" s="169"/>
    </row>
    <row r="54" spans="6:8" ht="15">
      <c r="F54" s="170" t="s">
        <v>26</v>
      </c>
      <c r="G54" s="170"/>
      <c r="H54" s="170"/>
    </row>
  </sheetData>
  <sheetProtection selectLockedCells="1" selectUnlockedCells="1"/>
  <mergeCells count="12">
    <mergeCell ref="G51:H51"/>
    <mergeCell ref="F52:H52"/>
    <mergeCell ref="G53:H53"/>
    <mergeCell ref="F54:H54"/>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6.xml><?xml version="1.0" encoding="utf-8"?>
<worksheet xmlns="http://schemas.openxmlformats.org/spreadsheetml/2006/main" xmlns:r="http://schemas.openxmlformats.org/officeDocument/2006/relationships">
  <dimension ref="A1:K58"/>
  <sheetViews>
    <sheetView zoomScale="90" zoomScaleNormal="90" zoomScalePageLayoutView="0" workbookViewId="0" topLeftCell="A1">
      <selection activeCell="D4" sqref="D4"/>
    </sheetView>
  </sheetViews>
  <sheetFormatPr defaultColWidth="11.57421875" defaultRowHeight="12.75"/>
  <cols>
    <col min="1" max="1" width="7.28125" style="0" customWidth="1"/>
    <col min="2" max="2" width="30.28125" style="0" customWidth="1"/>
    <col min="3" max="3" width="16.28125" style="0" customWidth="1"/>
    <col min="4" max="4" width="13.57421875" style="0" customWidth="1"/>
    <col min="5" max="5" width="23.710937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2"/>
      <c r="B1" s="164" t="s">
        <v>105</v>
      </c>
      <c r="C1" s="164"/>
      <c r="D1" s="164"/>
      <c r="E1" s="164"/>
      <c r="F1" s="164"/>
      <c r="G1" s="164"/>
      <c r="H1" s="164"/>
      <c r="I1" s="164"/>
      <c r="J1" s="164"/>
      <c r="K1" s="2"/>
    </row>
    <row r="2" spans="1:11" ht="31.5" customHeight="1">
      <c r="A2" s="165" t="s">
        <v>356</v>
      </c>
      <c r="B2" s="165"/>
      <c r="C2" s="165"/>
      <c r="D2" s="165"/>
      <c r="E2" s="165"/>
      <c r="F2" s="165"/>
      <c r="G2" s="165"/>
      <c r="H2" s="165"/>
      <c r="I2" s="165"/>
      <c r="J2" s="165"/>
      <c r="K2" s="165"/>
    </row>
    <row r="3" spans="1:11" ht="33" customHeight="1">
      <c r="A3" s="166" t="s">
        <v>4</v>
      </c>
      <c r="B3" s="166" t="s">
        <v>5</v>
      </c>
      <c r="C3" s="167" t="s">
        <v>6</v>
      </c>
      <c r="D3" s="167"/>
      <c r="E3" s="167"/>
      <c r="F3" s="167" t="s">
        <v>7</v>
      </c>
      <c r="G3" s="167" t="s">
        <v>8</v>
      </c>
      <c r="H3" s="167"/>
      <c r="I3" s="167"/>
      <c r="J3" s="167"/>
      <c r="K3" s="168" t="s">
        <v>9</v>
      </c>
    </row>
    <row r="4" spans="1:11" ht="158.25" customHeight="1">
      <c r="A4" s="166"/>
      <c r="B4" s="166"/>
      <c r="C4" s="5" t="s">
        <v>10</v>
      </c>
      <c r="D4" s="5" t="s">
        <v>11</v>
      </c>
      <c r="E4" s="5" t="s">
        <v>12</v>
      </c>
      <c r="F4" s="167"/>
      <c r="G4" s="6" t="s">
        <v>13</v>
      </c>
      <c r="H4" s="5" t="s">
        <v>14</v>
      </c>
      <c r="I4" s="5" t="s">
        <v>15</v>
      </c>
      <c r="J4" s="5" t="s">
        <v>14</v>
      </c>
      <c r="K4" s="168"/>
    </row>
    <row r="5" spans="1:11" ht="15.75">
      <c r="A5" s="7">
        <v>1</v>
      </c>
      <c r="B5" s="11" t="s">
        <v>106</v>
      </c>
      <c r="C5" s="9"/>
      <c r="D5" s="9">
        <v>0.2</v>
      </c>
      <c r="E5" s="8" t="s">
        <v>107</v>
      </c>
      <c r="F5" s="10">
        <f aca="true" t="shared" si="0" ref="F5:F48">SUM(C5,D5)</f>
        <v>0.2</v>
      </c>
      <c r="G5" s="11"/>
      <c r="H5" s="9"/>
      <c r="I5" s="80" t="str">
        <f aca="true" t="shared" si="1" ref="I5:I14">E5</f>
        <v>послуга</v>
      </c>
      <c r="J5" s="9">
        <f aca="true" t="shared" si="2" ref="J5:J16">D5</f>
        <v>0.2</v>
      </c>
      <c r="K5" s="12"/>
    </row>
    <row r="6" spans="1:11" ht="15.75">
      <c r="A6" s="7">
        <v>2</v>
      </c>
      <c r="B6" s="11" t="s">
        <v>108</v>
      </c>
      <c r="C6" s="9"/>
      <c r="D6" s="9">
        <v>1</v>
      </c>
      <c r="E6" s="8" t="s">
        <v>107</v>
      </c>
      <c r="F6" s="10">
        <f t="shared" si="0"/>
        <v>1</v>
      </c>
      <c r="G6" s="11"/>
      <c r="H6" s="9"/>
      <c r="I6" s="80" t="str">
        <f t="shared" si="1"/>
        <v>послуга</v>
      </c>
      <c r="J6" s="9">
        <f t="shared" si="2"/>
        <v>1</v>
      </c>
      <c r="K6" s="12"/>
    </row>
    <row r="7" spans="1:11" ht="15.75">
      <c r="A7" s="7">
        <v>3</v>
      </c>
      <c r="B7" s="11" t="s">
        <v>109</v>
      </c>
      <c r="C7" s="9"/>
      <c r="D7" s="9">
        <v>7.7</v>
      </c>
      <c r="E7" s="8" t="s">
        <v>110</v>
      </c>
      <c r="F7" s="10">
        <f t="shared" si="0"/>
        <v>7.7</v>
      </c>
      <c r="G7" s="11"/>
      <c r="H7" s="9"/>
      <c r="I7" s="80" t="str">
        <f t="shared" si="1"/>
        <v>хоз.товари</v>
      </c>
      <c r="J7" s="9">
        <f t="shared" si="2"/>
        <v>7.7</v>
      </c>
      <c r="K7" s="12"/>
    </row>
    <row r="8" spans="1:11" ht="15.75">
      <c r="A8" s="7">
        <v>4</v>
      </c>
      <c r="B8" s="11" t="s">
        <v>111</v>
      </c>
      <c r="C8" s="9"/>
      <c r="D8" s="9">
        <f>8.6+8.6</f>
        <v>17.2</v>
      </c>
      <c r="E8" s="8" t="s">
        <v>112</v>
      </c>
      <c r="F8" s="10">
        <f t="shared" si="0"/>
        <v>17.2</v>
      </c>
      <c r="G8" s="11"/>
      <c r="H8" s="9"/>
      <c r="I8" s="80" t="str">
        <f t="shared" si="1"/>
        <v>картридж</v>
      </c>
      <c r="J8" s="9">
        <f t="shared" si="2"/>
        <v>17.2</v>
      </c>
      <c r="K8" s="12"/>
    </row>
    <row r="9" spans="1:11" ht="15.75">
      <c r="A9" s="7">
        <v>5</v>
      </c>
      <c r="B9" s="11" t="s">
        <v>113</v>
      </c>
      <c r="C9" s="9"/>
      <c r="D9" s="9">
        <v>2.6</v>
      </c>
      <c r="E9" s="8" t="s">
        <v>114</v>
      </c>
      <c r="F9" s="10">
        <f t="shared" si="0"/>
        <v>2.6</v>
      </c>
      <c r="G9" s="11"/>
      <c r="H9" s="9"/>
      <c r="I9" s="80" t="str">
        <f t="shared" si="1"/>
        <v>файли</v>
      </c>
      <c r="J9" s="9">
        <f t="shared" si="2"/>
        <v>2.6</v>
      </c>
      <c r="K9" s="12"/>
    </row>
    <row r="10" spans="1:11" ht="15.75">
      <c r="A10" s="7">
        <v>6</v>
      </c>
      <c r="B10" s="11" t="s">
        <v>115</v>
      </c>
      <c r="C10" s="9"/>
      <c r="D10" s="9">
        <f>6+6.3+4.4+6.7</f>
        <v>23.400000000000002</v>
      </c>
      <c r="E10" s="8" t="s">
        <v>116</v>
      </c>
      <c r="F10" s="10">
        <f t="shared" si="0"/>
        <v>23.400000000000002</v>
      </c>
      <c r="G10" s="13"/>
      <c r="H10" s="9"/>
      <c r="I10" s="80" t="str">
        <f t="shared" si="1"/>
        <v>хоз. товари</v>
      </c>
      <c r="J10" s="9">
        <f t="shared" si="2"/>
        <v>23.400000000000002</v>
      </c>
      <c r="K10" s="12"/>
    </row>
    <row r="11" spans="1:11" ht="15.75">
      <c r="A11" s="7">
        <v>7</v>
      </c>
      <c r="B11" s="11" t="s">
        <v>117</v>
      </c>
      <c r="C11" s="9"/>
      <c r="D11" s="9">
        <v>1.8</v>
      </c>
      <c r="E11" s="8" t="s">
        <v>118</v>
      </c>
      <c r="F11" s="10">
        <f t="shared" si="0"/>
        <v>1.8</v>
      </c>
      <c r="G11" s="13"/>
      <c r="H11" s="9"/>
      <c r="I11" s="80" t="str">
        <f t="shared" si="1"/>
        <v>жалюзі</v>
      </c>
      <c r="J11" s="9">
        <f t="shared" si="2"/>
        <v>1.8</v>
      </c>
      <c r="K11" s="12"/>
    </row>
    <row r="12" spans="1:11" ht="15.75">
      <c r="A12" s="7">
        <v>8</v>
      </c>
      <c r="B12" s="11" t="s">
        <v>119</v>
      </c>
      <c r="C12" s="9"/>
      <c r="D12" s="9">
        <v>2</v>
      </c>
      <c r="E12" s="8" t="s">
        <v>120</v>
      </c>
      <c r="F12" s="10">
        <f t="shared" si="0"/>
        <v>2</v>
      </c>
      <c r="G12" s="11"/>
      <c r="H12" s="9"/>
      <c r="I12" s="80" t="str">
        <f t="shared" si="1"/>
        <v>стілець</v>
      </c>
      <c r="J12" s="9">
        <f t="shared" si="2"/>
        <v>2</v>
      </c>
      <c r="K12" s="12"/>
    </row>
    <row r="13" spans="1:11" ht="15.75">
      <c r="A13" s="13">
        <v>9</v>
      </c>
      <c r="B13" s="11" t="s">
        <v>121</v>
      </c>
      <c r="C13" s="9"/>
      <c r="D13" s="9">
        <v>5.3</v>
      </c>
      <c r="E13" s="8" t="s">
        <v>17</v>
      </c>
      <c r="F13" s="10">
        <f t="shared" si="0"/>
        <v>5.3</v>
      </c>
      <c r="G13" s="11"/>
      <c r="H13" s="9"/>
      <c r="I13" s="80" t="str">
        <f t="shared" si="1"/>
        <v>медикаменти</v>
      </c>
      <c r="J13" s="9">
        <f t="shared" si="2"/>
        <v>5.3</v>
      </c>
      <c r="K13" s="12"/>
    </row>
    <row r="14" spans="1:11" ht="18" customHeight="1">
      <c r="A14" s="13">
        <v>10</v>
      </c>
      <c r="B14" s="11" t="s">
        <v>122</v>
      </c>
      <c r="C14" s="9"/>
      <c r="D14" s="9">
        <v>12.5</v>
      </c>
      <c r="E14" s="81" t="s">
        <v>123</v>
      </c>
      <c r="F14" s="10">
        <f t="shared" si="0"/>
        <v>12.5</v>
      </c>
      <c r="G14" s="11"/>
      <c r="H14" s="9"/>
      <c r="I14" s="80" t="str">
        <f t="shared" si="1"/>
        <v>біполярний кабель</v>
      </c>
      <c r="J14" s="9">
        <f t="shared" si="2"/>
        <v>12.5</v>
      </c>
      <c r="K14" s="12"/>
    </row>
    <row r="15" spans="1:11" ht="15.75">
      <c r="A15" s="7"/>
      <c r="B15" s="11"/>
      <c r="C15" s="9"/>
      <c r="D15" s="9"/>
      <c r="E15" s="8"/>
      <c r="F15" s="10">
        <f t="shared" si="0"/>
        <v>0</v>
      </c>
      <c r="G15" s="11"/>
      <c r="H15" s="9"/>
      <c r="I15" s="8"/>
      <c r="J15" s="9">
        <f t="shared" si="2"/>
        <v>0</v>
      </c>
      <c r="K15" s="12"/>
    </row>
    <row r="16" spans="1:11" ht="15.75">
      <c r="A16" s="7"/>
      <c r="B16" s="11"/>
      <c r="C16" s="9"/>
      <c r="D16" s="9"/>
      <c r="E16" s="8"/>
      <c r="F16" s="10">
        <f t="shared" si="0"/>
        <v>0</v>
      </c>
      <c r="G16" s="11"/>
      <c r="H16" s="9"/>
      <c r="I16" s="8"/>
      <c r="J16" s="9">
        <f t="shared" si="2"/>
        <v>0</v>
      </c>
      <c r="K16" s="12"/>
    </row>
    <row r="17" spans="1:11" ht="15.75">
      <c r="A17" s="7"/>
      <c r="B17" s="11"/>
      <c r="C17" s="9"/>
      <c r="D17" s="9"/>
      <c r="E17" s="8"/>
      <c r="F17" s="10">
        <f t="shared" si="0"/>
        <v>0</v>
      </c>
      <c r="G17" s="11"/>
      <c r="H17" s="9"/>
      <c r="I17" s="8"/>
      <c r="J17" s="9"/>
      <c r="K17" s="12"/>
    </row>
    <row r="18" spans="1:11" ht="15.75">
      <c r="A18" s="7"/>
      <c r="B18" s="11"/>
      <c r="C18" s="9"/>
      <c r="D18" s="9"/>
      <c r="E18" s="8"/>
      <c r="F18" s="10">
        <f t="shared" si="0"/>
        <v>0</v>
      </c>
      <c r="G18" s="11"/>
      <c r="H18" s="9"/>
      <c r="I18" s="8"/>
      <c r="J18" s="9"/>
      <c r="K18" s="12"/>
    </row>
    <row r="19" spans="1:11" ht="15.75">
      <c r="A19" s="7"/>
      <c r="B19" s="11"/>
      <c r="C19" s="9"/>
      <c r="D19" s="9"/>
      <c r="E19" s="8"/>
      <c r="F19" s="10">
        <f t="shared" si="0"/>
        <v>0</v>
      </c>
      <c r="G19" s="11"/>
      <c r="H19" s="9"/>
      <c r="I19" s="8"/>
      <c r="J19" s="9"/>
      <c r="K19" s="12"/>
    </row>
    <row r="20" spans="1:11" ht="15.75">
      <c r="A20" s="7"/>
      <c r="B20" s="11"/>
      <c r="C20" s="9"/>
      <c r="D20" s="9"/>
      <c r="E20" s="8"/>
      <c r="F20" s="10">
        <f t="shared" si="0"/>
        <v>0</v>
      </c>
      <c r="G20" s="11"/>
      <c r="H20" s="9"/>
      <c r="I20" s="8"/>
      <c r="J20" s="9"/>
      <c r="K20" s="12"/>
    </row>
    <row r="21" spans="1:11" ht="15.75">
      <c r="A21" s="7"/>
      <c r="B21" s="11"/>
      <c r="C21" s="9"/>
      <c r="D21" s="9"/>
      <c r="E21" s="8"/>
      <c r="F21" s="10">
        <f t="shared" si="0"/>
        <v>0</v>
      </c>
      <c r="G21" s="11"/>
      <c r="H21" s="9"/>
      <c r="I21" s="8"/>
      <c r="J21" s="9"/>
      <c r="K21" s="12"/>
    </row>
    <row r="22" spans="1:11" ht="15.75">
      <c r="A22" s="7"/>
      <c r="B22" s="11"/>
      <c r="C22" s="9"/>
      <c r="D22" s="9"/>
      <c r="E22" s="8"/>
      <c r="F22" s="10">
        <f t="shared" si="0"/>
        <v>0</v>
      </c>
      <c r="G22" s="11"/>
      <c r="H22" s="9"/>
      <c r="I22" s="8"/>
      <c r="J22" s="9"/>
      <c r="K22" s="12"/>
    </row>
    <row r="23" spans="1:11" ht="15.75">
      <c r="A23" s="13"/>
      <c r="B23" s="11"/>
      <c r="C23" s="9"/>
      <c r="D23" s="9"/>
      <c r="E23" s="8"/>
      <c r="F23" s="10">
        <f t="shared" si="0"/>
        <v>0</v>
      </c>
      <c r="G23" s="11"/>
      <c r="H23" s="9"/>
      <c r="I23" s="8"/>
      <c r="J23" s="9"/>
      <c r="K23" s="12"/>
    </row>
    <row r="24" spans="1:11" ht="15.75">
      <c r="A24" s="13"/>
      <c r="B24" s="11"/>
      <c r="C24" s="9"/>
      <c r="D24" s="9"/>
      <c r="E24" s="8"/>
      <c r="F24" s="10">
        <f t="shared" si="0"/>
        <v>0</v>
      </c>
      <c r="G24" s="11"/>
      <c r="H24" s="9"/>
      <c r="I24" s="8"/>
      <c r="J24" s="9"/>
      <c r="K24" s="12"/>
    </row>
    <row r="25" spans="1:11" ht="15.75">
      <c r="A25" s="7"/>
      <c r="B25" s="11"/>
      <c r="C25" s="9"/>
      <c r="D25" s="9"/>
      <c r="E25" s="8"/>
      <c r="F25" s="10">
        <f t="shared" si="0"/>
        <v>0</v>
      </c>
      <c r="G25" s="11"/>
      <c r="H25" s="9"/>
      <c r="I25" s="8"/>
      <c r="J25" s="9"/>
      <c r="K25" s="12"/>
    </row>
    <row r="26" spans="1:11" ht="15.75">
      <c r="A26" s="7"/>
      <c r="B26" s="11"/>
      <c r="C26" s="9"/>
      <c r="D26" s="9"/>
      <c r="E26" s="8"/>
      <c r="F26" s="10">
        <f t="shared" si="0"/>
        <v>0</v>
      </c>
      <c r="G26" s="11"/>
      <c r="H26" s="9"/>
      <c r="I26" s="8"/>
      <c r="J26" s="9"/>
      <c r="K26" s="12"/>
    </row>
    <row r="27" spans="1:11" ht="15.75">
      <c r="A27" s="7"/>
      <c r="B27" s="11"/>
      <c r="C27" s="9"/>
      <c r="D27" s="9"/>
      <c r="E27" s="8"/>
      <c r="F27" s="10">
        <f t="shared" si="0"/>
        <v>0</v>
      </c>
      <c r="G27" s="11"/>
      <c r="H27" s="9"/>
      <c r="I27" s="8"/>
      <c r="J27" s="9"/>
      <c r="K27" s="12"/>
    </row>
    <row r="28" spans="1:11" ht="15.75">
      <c r="A28" s="7"/>
      <c r="B28" s="11"/>
      <c r="C28" s="9"/>
      <c r="D28" s="9"/>
      <c r="E28" s="8"/>
      <c r="F28" s="10">
        <f t="shared" si="0"/>
        <v>0</v>
      </c>
      <c r="G28" s="11"/>
      <c r="H28" s="9"/>
      <c r="I28" s="8"/>
      <c r="J28" s="9"/>
      <c r="K28" s="12"/>
    </row>
    <row r="29" spans="1:11" ht="15.75">
      <c r="A29" s="7"/>
      <c r="B29" s="11"/>
      <c r="C29" s="9"/>
      <c r="D29" s="9"/>
      <c r="E29" s="8"/>
      <c r="F29" s="10">
        <f t="shared" si="0"/>
        <v>0</v>
      </c>
      <c r="G29" s="11"/>
      <c r="H29" s="9"/>
      <c r="I29" s="8"/>
      <c r="J29" s="9"/>
      <c r="K29" s="12"/>
    </row>
    <row r="30" spans="1:11" ht="15.75">
      <c r="A30" s="7"/>
      <c r="B30" s="11"/>
      <c r="C30" s="9"/>
      <c r="D30" s="9"/>
      <c r="E30" s="8"/>
      <c r="F30" s="10">
        <f t="shared" si="0"/>
        <v>0</v>
      </c>
      <c r="G30" s="11"/>
      <c r="H30" s="9"/>
      <c r="I30" s="8"/>
      <c r="J30" s="9"/>
      <c r="K30" s="12"/>
    </row>
    <row r="31" spans="1:11" ht="15.75">
      <c r="A31" s="7"/>
      <c r="B31" s="11"/>
      <c r="C31" s="9"/>
      <c r="D31" s="9"/>
      <c r="E31" s="8"/>
      <c r="F31" s="10">
        <f t="shared" si="0"/>
        <v>0</v>
      </c>
      <c r="G31" s="11"/>
      <c r="H31" s="9"/>
      <c r="I31" s="8"/>
      <c r="J31" s="9"/>
      <c r="K31" s="12"/>
    </row>
    <row r="32" spans="1:11" ht="15.75">
      <c r="A32" s="7"/>
      <c r="B32" s="11"/>
      <c r="C32" s="9"/>
      <c r="D32" s="9"/>
      <c r="E32" s="8"/>
      <c r="F32" s="10">
        <f t="shared" si="0"/>
        <v>0</v>
      </c>
      <c r="G32" s="11"/>
      <c r="H32" s="9"/>
      <c r="I32" s="8"/>
      <c r="J32" s="9"/>
      <c r="K32" s="12"/>
    </row>
    <row r="33" spans="1:11" ht="15.75">
      <c r="A33" s="13"/>
      <c r="B33" s="11"/>
      <c r="C33" s="9"/>
      <c r="D33" s="9"/>
      <c r="E33" s="8"/>
      <c r="F33" s="10">
        <f t="shared" si="0"/>
        <v>0</v>
      </c>
      <c r="G33" s="11"/>
      <c r="H33" s="9"/>
      <c r="I33" s="8"/>
      <c r="J33" s="9"/>
      <c r="K33" s="12"/>
    </row>
    <row r="34" spans="1:11" ht="15.75">
      <c r="A34" s="13"/>
      <c r="B34" s="11"/>
      <c r="C34" s="9"/>
      <c r="D34" s="9"/>
      <c r="E34" s="8"/>
      <c r="F34" s="10">
        <f t="shared" si="0"/>
        <v>0</v>
      </c>
      <c r="G34" s="11"/>
      <c r="H34" s="9"/>
      <c r="I34" s="8"/>
      <c r="J34" s="9"/>
      <c r="K34" s="12"/>
    </row>
    <row r="35" spans="1:11" ht="15.75">
      <c r="A35" s="7"/>
      <c r="B35" s="11"/>
      <c r="C35" s="9"/>
      <c r="D35" s="9"/>
      <c r="E35" s="8"/>
      <c r="F35" s="10">
        <f t="shared" si="0"/>
        <v>0</v>
      </c>
      <c r="G35" s="11"/>
      <c r="H35" s="9"/>
      <c r="I35" s="8"/>
      <c r="J35" s="9"/>
      <c r="K35" s="12"/>
    </row>
    <row r="36" spans="1:11" ht="15.75">
      <c r="A36" s="7"/>
      <c r="B36" s="11"/>
      <c r="C36" s="9"/>
      <c r="D36" s="9"/>
      <c r="E36" s="8"/>
      <c r="F36" s="10">
        <f t="shared" si="0"/>
        <v>0</v>
      </c>
      <c r="G36" s="11"/>
      <c r="H36" s="9"/>
      <c r="I36" s="8"/>
      <c r="J36" s="9"/>
      <c r="K36" s="12"/>
    </row>
    <row r="37" spans="1:11" ht="15.75">
      <c r="A37" s="7"/>
      <c r="B37" s="11"/>
      <c r="C37" s="9"/>
      <c r="D37" s="9"/>
      <c r="E37" s="8"/>
      <c r="F37" s="10">
        <f t="shared" si="0"/>
        <v>0</v>
      </c>
      <c r="G37" s="11"/>
      <c r="H37" s="9"/>
      <c r="I37" s="8"/>
      <c r="J37" s="9"/>
      <c r="K37" s="12"/>
    </row>
    <row r="38" spans="1:11" ht="15.75">
      <c r="A38" s="7"/>
      <c r="B38" s="11"/>
      <c r="C38" s="9"/>
      <c r="D38" s="9"/>
      <c r="E38" s="8"/>
      <c r="F38" s="10">
        <f t="shared" si="0"/>
        <v>0</v>
      </c>
      <c r="G38" s="11"/>
      <c r="H38" s="9"/>
      <c r="I38" s="8"/>
      <c r="J38" s="9"/>
      <c r="K38" s="12"/>
    </row>
    <row r="39" spans="1:11" ht="15.75">
      <c r="A39" s="7"/>
      <c r="B39" s="11"/>
      <c r="C39" s="9"/>
      <c r="D39" s="9"/>
      <c r="E39" s="8"/>
      <c r="F39" s="10">
        <f t="shared" si="0"/>
        <v>0</v>
      </c>
      <c r="G39" s="11"/>
      <c r="H39" s="9"/>
      <c r="I39" s="8"/>
      <c r="J39" s="9"/>
      <c r="K39" s="12"/>
    </row>
    <row r="40" spans="1:11" ht="15.75">
      <c r="A40" s="7"/>
      <c r="B40" s="11"/>
      <c r="C40" s="9"/>
      <c r="D40" s="9"/>
      <c r="E40" s="8"/>
      <c r="F40" s="10">
        <f t="shared" si="0"/>
        <v>0</v>
      </c>
      <c r="G40" s="11"/>
      <c r="H40" s="9"/>
      <c r="I40" s="8"/>
      <c r="J40" s="9"/>
      <c r="K40" s="12"/>
    </row>
    <row r="41" spans="1:11" ht="15.75">
      <c r="A41" s="7"/>
      <c r="B41" s="11"/>
      <c r="C41" s="9"/>
      <c r="D41" s="9"/>
      <c r="E41" s="8"/>
      <c r="F41" s="10">
        <f t="shared" si="0"/>
        <v>0</v>
      </c>
      <c r="G41" s="11"/>
      <c r="H41" s="9"/>
      <c r="I41" s="8"/>
      <c r="J41" s="9"/>
      <c r="K41" s="12"/>
    </row>
    <row r="42" spans="1:11" ht="15.75">
      <c r="A42" s="7"/>
      <c r="B42" s="11"/>
      <c r="C42" s="9"/>
      <c r="D42" s="9"/>
      <c r="E42" s="8"/>
      <c r="F42" s="10">
        <f t="shared" si="0"/>
        <v>0</v>
      </c>
      <c r="G42" s="11"/>
      <c r="H42" s="9"/>
      <c r="I42" s="8"/>
      <c r="J42" s="9"/>
      <c r="K42" s="12"/>
    </row>
    <row r="43" spans="1:11" ht="15.75">
      <c r="A43" s="13"/>
      <c r="B43" s="11"/>
      <c r="C43" s="9"/>
      <c r="D43" s="9"/>
      <c r="E43" s="8"/>
      <c r="F43" s="10">
        <f t="shared" si="0"/>
        <v>0</v>
      </c>
      <c r="G43" s="11"/>
      <c r="H43" s="9"/>
      <c r="I43" s="8"/>
      <c r="J43" s="9"/>
      <c r="K43" s="12"/>
    </row>
    <row r="44" spans="1:11" ht="15.75">
      <c r="A44" s="13"/>
      <c r="B44" s="11"/>
      <c r="C44" s="9"/>
      <c r="D44" s="9"/>
      <c r="E44" s="8"/>
      <c r="F44" s="10">
        <f t="shared" si="0"/>
        <v>0</v>
      </c>
      <c r="G44" s="11"/>
      <c r="H44" s="9"/>
      <c r="I44" s="8"/>
      <c r="J44" s="9"/>
      <c r="K44" s="12"/>
    </row>
    <row r="45" spans="1:11" ht="15.75">
      <c r="A45" s="14"/>
      <c r="B45" s="15"/>
      <c r="C45" s="16"/>
      <c r="D45" s="16"/>
      <c r="E45" s="17"/>
      <c r="F45" s="10">
        <f t="shared" si="0"/>
        <v>0</v>
      </c>
      <c r="G45" s="15"/>
      <c r="H45" s="16"/>
      <c r="I45" s="17"/>
      <c r="J45" s="16"/>
      <c r="K45" s="12"/>
    </row>
    <row r="46" spans="1:11" ht="15.75">
      <c r="A46" s="14"/>
      <c r="B46" s="15"/>
      <c r="C46" s="16"/>
      <c r="D46" s="16"/>
      <c r="E46" s="17"/>
      <c r="F46" s="10">
        <f t="shared" si="0"/>
        <v>0</v>
      </c>
      <c r="G46" s="15"/>
      <c r="H46" s="16"/>
      <c r="I46" s="17"/>
      <c r="J46" s="16"/>
      <c r="K46" s="12"/>
    </row>
    <row r="47" spans="1:11" ht="15.75">
      <c r="A47" s="14"/>
      <c r="B47" s="15"/>
      <c r="C47" s="16"/>
      <c r="D47" s="16"/>
      <c r="E47" s="17"/>
      <c r="F47" s="10">
        <f t="shared" si="0"/>
        <v>0</v>
      </c>
      <c r="G47" s="15"/>
      <c r="H47" s="16"/>
      <c r="I47" s="17"/>
      <c r="J47" s="16"/>
      <c r="K47" s="12"/>
    </row>
    <row r="48" spans="1:11" ht="15.75">
      <c r="A48" s="15"/>
      <c r="B48" s="18" t="s">
        <v>23</v>
      </c>
      <c r="C48" s="19">
        <f>SUM(C5:C47)</f>
        <v>0</v>
      </c>
      <c r="D48" s="19">
        <f>SUM(D5:D47)</f>
        <v>73.7</v>
      </c>
      <c r="E48" s="20"/>
      <c r="F48" s="21">
        <f t="shared" si="0"/>
        <v>73.7</v>
      </c>
      <c r="G48" s="22"/>
      <c r="H48" s="19">
        <f>SUM(H5:H47)</f>
        <v>0</v>
      </c>
      <c r="I48" s="20"/>
      <c r="J48" s="19">
        <f>SUM(J5:J47)</f>
        <v>73.7</v>
      </c>
      <c r="K48" s="23">
        <f>C48-H48</f>
        <v>0</v>
      </c>
    </row>
    <row r="51" spans="2:8" ht="15.75">
      <c r="B51" s="24" t="s">
        <v>124</v>
      </c>
      <c r="F51" s="25"/>
      <c r="G51" s="169" t="s">
        <v>125</v>
      </c>
      <c r="H51" s="169"/>
    </row>
    <row r="52" spans="2:8" ht="15">
      <c r="B52" s="24"/>
      <c r="F52" s="170" t="s">
        <v>26</v>
      </c>
      <c r="G52" s="170"/>
      <c r="H52" s="170"/>
    </row>
    <row r="53" spans="2:8" ht="15.75">
      <c r="B53" s="24" t="s">
        <v>27</v>
      </c>
      <c r="F53" s="25"/>
      <c r="G53" s="169" t="s">
        <v>126</v>
      </c>
      <c r="H53" s="169"/>
    </row>
    <row r="54" spans="6:8" ht="12.75">
      <c r="F54" s="170" t="s">
        <v>26</v>
      </c>
      <c r="G54" s="170"/>
      <c r="H54" s="170"/>
    </row>
    <row r="56" ht="12.75">
      <c r="B56" t="s">
        <v>127</v>
      </c>
    </row>
    <row r="57" ht="12.75">
      <c r="B57" t="s">
        <v>128</v>
      </c>
    </row>
    <row r="58" ht="12.75">
      <c r="B58" t="s">
        <v>129</v>
      </c>
    </row>
  </sheetData>
  <sheetProtection selectLockedCells="1" selectUnlockedCells="1"/>
  <mergeCells count="12">
    <mergeCell ref="G51:H51"/>
    <mergeCell ref="F52:H52"/>
    <mergeCell ref="G53:H53"/>
    <mergeCell ref="F54:H54"/>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7.xml><?xml version="1.0" encoding="utf-8"?>
<worksheet xmlns="http://schemas.openxmlformats.org/spreadsheetml/2006/main" xmlns:r="http://schemas.openxmlformats.org/officeDocument/2006/relationships">
  <dimension ref="A1:K35"/>
  <sheetViews>
    <sheetView zoomScale="90" zoomScaleNormal="90" zoomScalePageLayoutView="0" workbookViewId="0" topLeftCell="A1">
      <selection activeCell="F7" sqref="F7"/>
    </sheetView>
  </sheetViews>
  <sheetFormatPr defaultColWidth="11.57421875" defaultRowHeight="12.75"/>
  <cols>
    <col min="1" max="1" width="7.28125" style="0" customWidth="1"/>
    <col min="2" max="2" width="26.57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2"/>
      <c r="B1" s="164" t="s">
        <v>357</v>
      </c>
      <c r="C1" s="164"/>
      <c r="D1" s="164"/>
      <c r="E1" s="164"/>
      <c r="F1" s="164"/>
      <c r="G1" s="164"/>
      <c r="H1" s="164"/>
      <c r="I1" s="164"/>
      <c r="J1" s="164"/>
      <c r="K1" s="2"/>
    </row>
    <row r="2" spans="1:11" ht="31.5" customHeight="1">
      <c r="A2" s="165" t="s">
        <v>358</v>
      </c>
      <c r="B2" s="165"/>
      <c r="C2" s="165"/>
      <c r="D2" s="165"/>
      <c r="E2" s="165"/>
      <c r="F2" s="165"/>
      <c r="G2" s="165"/>
      <c r="H2" s="165"/>
      <c r="I2" s="165"/>
      <c r="J2" s="165"/>
      <c r="K2" s="165"/>
    </row>
    <row r="3" spans="1:11" ht="33" customHeight="1">
      <c r="A3" s="166" t="s">
        <v>4</v>
      </c>
      <c r="B3" s="166" t="s">
        <v>5</v>
      </c>
      <c r="C3" s="167" t="s">
        <v>6</v>
      </c>
      <c r="D3" s="167"/>
      <c r="E3" s="167"/>
      <c r="F3" s="167" t="s">
        <v>7</v>
      </c>
      <c r="G3" s="167" t="s">
        <v>8</v>
      </c>
      <c r="H3" s="167"/>
      <c r="I3" s="167"/>
      <c r="J3" s="167"/>
      <c r="K3" s="168" t="s">
        <v>9</v>
      </c>
    </row>
    <row r="4" spans="1:11" ht="158.25" customHeight="1">
      <c r="A4" s="166"/>
      <c r="B4" s="166"/>
      <c r="C4" s="5" t="s">
        <v>10</v>
      </c>
      <c r="D4" s="5" t="s">
        <v>11</v>
      </c>
      <c r="E4" s="5" t="s">
        <v>12</v>
      </c>
      <c r="F4" s="167"/>
      <c r="G4" s="6" t="s">
        <v>13</v>
      </c>
      <c r="H4" s="5" t="s">
        <v>14</v>
      </c>
      <c r="I4" s="5" t="s">
        <v>15</v>
      </c>
      <c r="J4" s="5" t="s">
        <v>14</v>
      </c>
      <c r="K4" s="168"/>
    </row>
    <row r="5" spans="1:11" ht="15.75">
      <c r="A5" s="7"/>
      <c r="B5" s="8"/>
      <c r="C5" s="9"/>
      <c r="D5" s="9"/>
      <c r="E5" s="8"/>
      <c r="F5" s="10"/>
      <c r="G5" s="11"/>
      <c r="H5" s="9"/>
      <c r="I5" s="28"/>
      <c r="J5" s="9"/>
      <c r="K5" s="12"/>
    </row>
    <row r="6" spans="1:11" ht="47.25">
      <c r="A6" s="7">
        <v>1</v>
      </c>
      <c r="B6" s="82" t="s">
        <v>130</v>
      </c>
      <c r="C6" s="9"/>
      <c r="D6" s="9">
        <v>238726.23</v>
      </c>
      <c r="E6" s="8" t="s">
        <v>131</v>
      </c>
      <c r="F6" s="10">
        <f>SUM(D6:E6)</f>
        <v>238726.23</v>
      </c>
      <c r="G6" s="11"/>
      <c r="H6" s="9"/>
      <c r="I6" s="28"/>
      <c r="J6" s="9"/>
      <c r="K6" s="12"/>
    </row>
    <row r="7" spans="1:11" ht="47.25">
      <c r="A7" s="7">
        <v>2</v>
      </c>
      <c r="B7" s="8" t="s">
        <v>132</v>
      </c>
      <c r="C7" s="9"/>
      <c r="D7" s="9">
        <v>118953.08</v>
      </c>
      <c r="E7" s="8" t="s">
        <v>131</v>
      </c>
      <c r="F7" s="10">
        <f aca="true" t="shared" si="0" ref="F7:F29">SUM(C7,D7)</f>
        <v>118953.08</v>
      </c>
      <c r="G7" s="11"/>
      <c r="H7" s="9"/>
      <c r="I7" s="8"/>
      <c r="J7" s="9"/>
      <c r="K7" s="12"/>
    </row>
    <row r="8" spans="1:11" ht="15.75">
      <c r="A8" s="7"/>
      <c r="B8" s="11"/>
      <c r="C8" s="9"/>
      <c r="D8" s="9"/>
      <c r="E8" s="8"/>
      <c r="F8" s="10">
        <f t="shared" si="0"/>
        <v>0</v>
      </c>
      <c r="G8" s="11"/>
      <c r="H8" s="9"/>
      <c r="I8" s="8"/>
      <c r="J8" s="9"/>
      <c r="K8" s="12"/>
    </row>
    <row r="9" spans="1:11" ht="15.75">
      <c r="A9" s="7"/>
      <c r="B9" s="11"/>
      <c r="C9" s="9"/>
      <c r="D9" s="9"/>
      <c r="E9" s="8"/>
      <c r="F9" s="10">
        <f t="shared" si="0"/>
        <v>0</v>
      </c>
      <c r="G9" s="11"/>
      <c r="H9" s="9"/>
      <c r="I9" s="8"/>
      <c r="J9" s="9"/>
      <c r="K9" s="12"/>
    </row>
    <row r="10" spans="1:11" ht="15.75">
      <c r="A10" s="7"/>
      <c r="B10" s="11"/>
      <c r="C10" s="9"/>
      <c r="D10" s="9"/>
      <c r="E10" s="8"/>
      <c r="F10" s="10">
        <f t="shared" si="0"/>
        <v>0</v>
      </c>
      <c r="G10" s="11"/>
      <c r="H10" s="9"/>
      <c r="I10" s="8"/>
      <c r="J10" s="9"/>
      <c r="K10" s="12"/>
    </row>
    <row r="11" spans="1:11" ht="15.75">
      <c r="A11" s="7"/>
      <c r="B11" s="11"/>
      <c r="C11" s="9"/>
      <c r="D11" s="9"/>
      <c r="E11" s="8"/>
      <c r="F11" s="10">
        <f t="shared" si="0"/>
        <v>0</v>
      </c>
      <c r="G11" s="11"/>
      <c r="H11" s="9"/>
      <c r="I11" s="8"/>
      <c r="J11" s="9"/>
      <c r="K11" s="12"/>
    </row>
    <row r="12" spans="1:11" ht="15.75">
      <c r="A12" s="7"/>
      <c r="B12" s="11"/>
      <c r="C12" s="9"/>
      <c r="D12" s="9"/>
      <c r="E12" s="8"/>
      <c r="F12" s="10">
        <f t="shared" si="0"/>
        <v>0</v>
      </c>
      <c r="G12" s="11"/>
      <c r="H12" s="9"/>
      <c r="I12" s="8"/>
      <c r="J12" s="9"/>
      <c r="K12" s="12"/>
    </row>
    <row r="13" spans="1:11" ht="15.75">
      <c r="A13" s="7"/>
      <c r="B13" s="11"/>
      <c r="C13" s="9"/>
      <c r="D13" s="9"/>
      <c r="E13" s="8"/>
      <c r="F13" s="10">
        <f t="shared" si="0"/>
        <v>0</v>
      </c>
      <c r="G13" s="11"/>
      <c r="H13" s="9"/>
      <c r="I13" s="8"/>
      <c r="J13" s="9"/>
      <c r="K13" s="12"/>
    </row>
    <row r="14" spans="1:11" ht="15.75">
      <c r="A14" s="13"/>
      <c r="B14" s="11"/>
      <c r="C14" s="9"/>
      <c r="D14" s="9"/>
      <c r="E14" s="8"/>
      <c r="F14" s="10">
        <f t="shared" si="0"/>
        <v>0</v>
      </c>
      <c r="G14" s="11"/>
      <c r="H14" s="9"/>
      <c r="I14" s="8"/>
      <c r="J14" s="9"/>
      <c r="K14" s="12"/>
    </row>
    <row r="15" spans="1:11" ht="15.75">
      <c r="A15" s="13"/>
      <c r="B15" s="11"/>
      <c r="C15" s="9"/>
      <c r="D15" s="9"/>
      <c r="E15" s="8"/>
      <c r="F15" s="10">
        <f t="shared" si="0"/>
        <v>0</v>
      </c>
      <c r="G15" s="11"/>
      <c r="H15" s="9"/>
      <c r="I15" s="8"/>
      <c r="J15" s="9"/>
      <c r="K15" s="12"/>
    </row>
    <row r="16" spans="1:11" ht="15.75">
      <c r="A16" s="7"/>
      <c r="B16" s="11"/>
      <c r="C16" s="9"/>
      <c r="D16" s="9"/>
      <c r="E16" s="8"/>
      <c r="F16" s="10">
        <f t="shared" si="0"/>
        <v>0</v>
      </c>
      <c r="G16" s="11"/>
      <c r="H16" s="9"/>
      <c r="I16" s="8"/>
      <c r="J16" s="9"/>
      <c r="K16" s="12"/>
    </row>
    <row r="17" spans="1:11" ht="15.75">
      <c r="A17" s="7"/>
      <c r="B17" s="11"/>
      <c r="C17" s="9"/>
      <c r="D17" s="9"/>
      <c r="E17" s="8"/>
      <c r="F17" s="10">
        <f t="shared" si="0"/>
        <v>0</v>
      </c>
      <c r="G17" s="11"/>
      <c r="H17" s="9"/>
      <c r="I17" s="8"/>
      <c r="J17" s="9"/>
      <c r="K17" s="12"/>
    </row>
    <row r="18" spans="1:11" ht="15.75">
      <c r="A18" s="7"/>
      <c r="B18" s="11"/>
      <c r="C18" s="9"/>
      <c r="D18" s="9"/>
      <c r="E18" s="8"/>
      <c r="F18" s="10">
        <f t="shared" si="0"/>
        <v>0</v>
      </c>
      <c r="G18" s="11"/>
      <c r="H18" s="9"/>
      <c r="I18" s="8"/>
      <c r="J18" s="9"/>
      <c r="K18" s="12"/>
    </row>
    <row r="19" spans="1:11" ht="15.75">
      <c r="A19" s="7"/>
      <c r="B19" s="11"/>
      <c r="C19" s="9"/>
      <c r="D19" s="9"/>
      <c r="E19" s="8"/>
      <c r="F19" s="10">
        <f t="shared" si="0"/>
        <v>0</v>
      </c>
      <c r="G19" s="11"/>
      <c r="H19" s="9"/>
      <c r="I19" s="8"/>
      <c r="J19" s="9"/>
      <c r="K19" s="12"/>
    </row>
    <row r="20" spans="1:11" ht="15.75">
      <c r="A20" s="7"/>
      <c r="B20" s="11"/>
      <c r="C20" s="9"/>
      <c r="D20" s="9"/>
      <c r="E20" s="8"/>
      <c r="F20" s="10">
        <f t="shared" si="0"/>
        <v>0</v>
      </c>
      <c r="G20" s="11"/>
      <c r="H20" s="9"/>
      <c r="I20" s="8"/>
      <c r="J20" s="9"/>
      <c r="K20" s="12"/>
    </row>
    <row r="21" spans="1:11" ht="15.75">
      <c r="A21" s="7"/>
      <c r="B21" s="11"/>
      <c r="C21" s="9"/>
      <c r="D21" s="9"/>
      <c r="E21" s="8"/>
      <c r="F21" s="10">
        <f t="shared" si="0"/>
        <v>0</v>
      </c>
      <c r="G21" s="11"/>
      <c r="H21" s="9"/>
      <c r="I21" s="8"/>
      <c r="J21" s="9"/>
      <c r="K21" s="12"/>
    </row>
    <row r="22" spans="1:11" ht="15.75">
      <c r="A22" s="7"/>
      <c r="B22" s="11"/>
      <c r="C22" s="9"/>
      <c r="D22" s="9"/>
      <c r="E22" s="8"/>
      <c r="F22" s="10">
        <f t="shared" si="0"/>
        <v>0</v>
      </c>
      <c r="G22" s="11"/>
      <c r="H22" s="9"/>
      <c r="I22" s="8"/>
      <c r="J22" s="9"/>
      <c r="K22" s="12"/>
    </row>
    <row r="23" spans="1:11" ht="15.75">
      <c r="A23" s="7"/>
      <c r="B23" s="11"/>
      <c r="C23" s="9"/>
      <c r="D23" s="9"/>
      <c r="E23" s="8"/>
      <c r="F23" s="10">
        <f t="shared" si="0"/>
        <v>0</v>
      </c>
      <c r="G23" s="11"/>
      <c r="H23" s="9"/>
      <c r="I23" s="8"/>
      <c r="J23" s="9"/>
      <c r="K23" s="12"/>
    </row>
    <row r="24" spans="1:11" ht="15.75">
      <c r="A24" s="13"/>
      <c r="B24" s="11"/>
      <c r="C24" s="9"/>
      <c r="D24" s="9"/>
      <c r="E24" s="8"/>
      <c r="F24" s="10">
        <f t="shared" si="0"/>
        <v>0</v>
      </c>
      <c r="G24" s="11"/>
      <c r="H24" s="9"/>
      <c r="I24" s="8"/>
      <c r="J24" s="9"/>
      <c r="K24" s="12"/>
    </row>
    <row r="25" spans="1:11" ht="15.75">
      <c r="A25" s="13"/>
      <c r="B25" s="11"/>
      <c r="C25" s="9"/>
      <c r="D25" s="9"/>
      <c r="E25" s="8"/>
      <c r="F25" s="10">
        <f t="shared" si="0"/>
        <v>0</v>
      </c>
      <c r="G25" s="11"/>
      <c r="H25" s="9"/>
      <c r="I25" s="8"/>
      <c r="J25" s="9"/>
      <c r="K25" s="12"/>
    </row>
    <row r="26" spans="1:11" ht="15.75">
      <c r="A26" s="14"/>
      <c r="B26" s="15"/>
      <c r="C26" s="16"/>
      <c r="D26" s="16"/>
      <c r="E26" s="17"/>
      <c r="F26" s="10">
        <f t="shared" si="0"/>
        <v>0</v>
      </c>
      <c r="G26" s="15"/>
      <c r="H26" s="16"/>
      <c r="I26" s="17"/>
      <c r="J26" s="16"/>
      <c r="K26" s="12"/>
    </row>
    <row r="27" spans="1:11" ht="15.75">
      <c r="A27" s="14"/>
      <c r="B27" s="15"/>
      <c r="C27" s="16"/>
      <c r="D27" s="16"/>
      <c r="E27" s="17"/>
      <c r="F27" s="10">
        <f t="shared" si="0"/>
        <v>0</v>
      </c>
      <c r="G27" s="15"/>
      <c r="H27" s="16"/>
      <c r="I27" s="17"/>
      <c r="J27" s="16"/>
      <c r="K27" s="12"/>
    </row>
    <row r="28" spans="1:11" ht="15.75">
      <c r="A28" s="14"/>
      <c r="B28" s="15"/>
      <c r="C28" s="16"/>
      <c r="D28" s="16"/>
      <c r="E28" s="17"/>
      <c r="F28" s="10">
        <f t="shared" si="0"/>
        <v>0</v>
      </c>
      <c r="G28" s="15"/>
      <c r="H28" s="16"/>
      <c r="I28" s="17"/>
      <c r="J28" s="16"/>
      <c r="K28" s="12"/>
    </row>
    <row r="29" spans="1:11" ht="15.75">
      <c r="A29" s="15"/>
      <c r="B29" s="18" t="s">
        <v>23</v>
      </c>
      <c r="C29" s="19">
        <f>SUM(C5:C28)</f>
        <v>0</v>
      </c>
      <c r="D29" s="19">
        <f>SUM(D5:D28)</f>
        <v>357679.31</v>
      </c>
      <c r="E29" s="20"/>
      <c r="F29" s="21">
        <f t="shared" si="0"/>
        <v>357679.31</v>
      </c>
      <c r="G29" s="22"/>
      <c r="H29" s="19">
        <f>SUM(H5:H28)</f>
        <v>0</v>
      </c>
      <c r="I29" s="20"/>
      <c r="J29" s="19">
        <f>SUM(J5:J28)</f>
        <v>0</v>
      </c>
      <c r="K29" s="23">
        <f>C29-H29</f>
        <v>0</v>
      </c>
    </row>
    <row r="32" spans="2:8" ht="15.75">
      <c r="B32" s="24" t="s">
        <v>133</v>
      </c>
      <c r="F32" s="25"/>
      <c r="G32" s="169" t="s">
        <v>134</v>
      </c>
      <c r="H32" s="169"/>
    </row>
    <row r="33" spans="2:8" ht="15">
      <c r="B33" s="24"/>
      <c r="F33" s="170" t="s">
        <v>26</v>
      </c>
      <c r="G33" s="170"/>
      <c r="H33" s="170"/>
    </row>
    <row r="34" spans="2:8" ht="15.75">
      <c r="B34" s="24" t="s">
        <v>27</v>
      </c>
      <c r="F34" s="25"/>
      <c r="G34" s="169" t="s">
        <v>135</v>
      </c>
      <c r="H34" s="169"/>
    </row>
    <row r="35" spans="6:8" ht="12.75">
      <c r="F35" s="170" t="s">
        <v>26</v>
      </c>
      <c r="G35" s="170"/>
      <c r="H35" s="170"/>
    </row>
  </sheetData>
  <sheetProtection selectLockedCells="1" selectUnlockedCells="1"/>
  <mergeCells count="12">
    <mergeCell ref="G32:H32"/>
    <mergeCell ref="F33:H33"/>
    <mergeCell ref="G34:H34"/>
    <mergeCell ref="F35:H35"/>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8.xml><?xml version="1.0" encoding="utf-8"?>
<worksheet xmlns="http://schemas.openxmlformats.org/spreadsheetml/2006/main" xmlns:r="http://schemas.openxmlformats.org/officeDocument/2006/relationships">
  <dimension ref="A1:K51"/>
  <sheetViews>
    <sheetView zoomScalePageLayoutView="0" workbookViewId="0" topLeftCell="A1">
      <selection activeCell="F3" sqref="F3:F4"/>
    </sheetView>
  </sheetViews>
  <sheetFormatPr defaultColWidth="11.57421875" defaultRowHeight="12.75"/>
  <cols>
    <col min="1" max="1" width="5.421875" style="90" customWidth="1"/>
    <col min="2" max="2" width="30.00390625" style="90" customWidth="1"/>
    <col min="3" max="3" width="16.140625" style="97" customWidth="1"/>
    <col min="4" max="4" width="17.140625" style="98" customWidth="1"/>
    <col min="5" max="5" width="22.421875" style="99" customWidth="1"/>
    <col min="6" max="6" width="16.140625" style="97" customWidth="1"/>
    <col min="7" max="7" width="17.7109375" style="97" customWidth="1"/>
    <col min="8" max="8" width="12.8515625" style="97" customWidth="1"/>
    <col min="9" max="9" width="22.421875" style="99" customWidth="1"/>
    <col min="10" max="10" width="10.7109375" style="98" customWidth="1"/>
    <col min="11" max="11" width="10.8515625" style="97" customWidth="1"/>
    <col min="12" max="12" width="2.57421875" style="90" customWidth="1"/>
  </cols>
  <sheetData>
    <row r="1" spans="2:10" ht="61.5" customHeight="1">
      <c r="B1" s="187" t="s">
        <v>359</v>
      </c>
      <c r="C1" s="187"/>
      <c r="D1" s="187"/>
      <c r="E1" s="187"/>
      <c r="F1" s="187"/>
      <c r="G1" s="187"/>
      <c r="H1" s="187"/>
      <c r="I1" s="187"/>
      <c r="J1" s="187"/>
    </row>
    <row r="2" spans="1:11" ht="19.5" customHeight="1">
      <c r="A2" s="207" t="s">
        <v>360</v>
      </c>
      <c r="B2" s="207"/>
      <c r="C2" s="207"/>
      <c r="D2" s="207"/>
      <c r="E2" s="207"/>
      <c r="F2" s="207"/>
      <c r="G2" s="207"/>
      <c r="H2" s="207"/>
      <c r="I2" s="207"/>
      <c r="J2" s="207"/>
      <c r="K2" s="207"/>
    </row>
    <row r="3" spans="1:11" ht="48.75" customHeight="1">
      <c r="A3" s="166" t="s">
        <v>4</v>
      </c>
      <c r="B3" s="166" t="s">
        <v>5</v>
      </c>
      <c r="C3" s="167" t="s">
        <v>6</v>
      </c>
      <c r="D3" s="167"/>
      <c r="E3" s="167"/>
      <c r="F3" s="167" t="s">
        <v>7</v>
      </c>
      <c r="G3" s="167" t="s">
        <v>8</v>
      </c>
      <c r="H3" s="167"/>
      <c r="I3" s="167"/>
      <c r="J3" s="167"/>
      <c r="K3" s="166" t="s">
        <v>9</v>
      </c>
    </row>
    <row r="4" spans="1:11" ht="158.25" customHeight="1">
      <c r="A4" s="166"/>
      <c r="B4" s="166"/>
      <c r="C4" s="5" t="s">
        <v>10</v>
      </c>
      <c r="D4" s="83" t="s">
        <v>11</v>
      </c>
      <c r="E4" s="91" t="s">
        <v>12</v>
      </c>
      <c r="F4" s="167"/>
      <c r="G4" s="5" t="s">
        <v>13</v>
      </c>
      <c r="H4" s="5" t="s">
        <v>14</v>
      </c>
      <c r="I4" s="91" t="s">
        <v>15</v>
      </c>
      <c r="J4" s="83" t="s">
        <v>14</v>
      </c>
      <c r="K4" s="166"/>
    </row>
    <row r="5" spans="1:11" ht="12.75">
      <c r="A5" s="5">
        <v>1</v>
      </c>
      <c r="B5" s="92" t="s">
        <v>136</v>
      </c>
      <c r="C5" s="113">
        <f>2803+3676.3-134+2728-153</f>
        <v>8920.3</v>
      </c>
      <c r="D5" s="101"/>
      <c r="E5" s="102"/>
      <c r="F5" s="103">
        <f aca="true" t="shared" si="0" ref="F5:F12">C5</f>
        <v>8920.3</v>
      </c>
      <c r="G5" s="104"/>
      <c r="H5" s="100"/>
      <c r="I5" s="102"/>
      <c r="J5" s="101"/>
      <c r="K5" s="105"/>
    </row>
    <row r="6" spans="1:11" ht="12.75">
      <c r="A6" s="5">
        <v>2</v>
      </c>
      <c r="B6" s="92" t="s">
        <v>145</v>
      </c>
      <c r="C6" s="113"/>
      <c r="D6" s="101"/>
      <c r="E6" s="102"/>
      <c r="F6" s="103">
        <f t="shared" si="0"/>
        <v>0</v>
      </c>
      <c r="G6" s="104"/>
      <c r="H6" s="100"/>
      <c r="I6" s="102"/>
      <c r="J6" s="101"/>
      <c r="K6" s="105"/>
    </row>
    <row r="7" spans="1:11" ht="12.75">
      <c r="A7" s="5">
        <v>3</v>
      </c>
      <c r="B7" s="92" t="s">
        <v>140</v>
      </c>
      <c r="C7" s="113">
        <f>111.6+122+122</f>
        <v>355.6</v>
      </c>
      <c r="D7" s="101"/>
      <c r="E7" s="106"/>
      <c r="F7" s="103">
        <f t="shared" si="0"/>
        <v>355.6</v>
      </c>
      <c r="G7" s="104"/>
      <c r="H7" s="100"/>
      <c r="I7" s="106"/>
      <c r="J7" s="101"/>
      <c r="K7" s="105"/>
    </row>
    <row r="8" spans="1:11" ht="12.75">
      <c r="A8" s="5">
        <v>4</v>
      </c>
      <c r="B8" s="92" t="s">
        <v>149</v>
      </c>
      <c r="C8" s="113">
        <f>12+12</f>
        <v>24</v>
      </c>
      <c r="D8" s="101"/>
      <c r="E8" s="106"/>
      <c r="F8" s="103">
        <f t="shared" si="0"/>
        <v>24</v>
      </c>
      <c r="G8" s="104"/>
      <c r="H8" s="100"/>
      <c r="I8" s="106"/>
      <c r="J8" s="101"/>
      <c r="K8" s="105"/>
    </row>
    <row r="9" spans="1:11" ht="12.75">
      <c r="A9" s="5">
        <v>5</v>
      </c>
      <c r="B9" s="92" t="s">
        <v>150</v>
      </c>
      <c r="C9" s="113">
        <v>12</v>
      </c>
      <c r="D9" s="101"/>
      <c r="E9" s="106"/>
      <c r="F9" s="103">
        <f t="shared" si="0"/>
        <v>12</v>
      </c>
      <c r="G9" s="104"/>
      <c r="H9" s="100"/>
      <c r="I9" s="106"/>
      <c r="J9" s="101"/>
      <c r="K9" s="105"/>
    </row>
    <row r="10" spans="1:11" ht="12.75">
      <c r="A10" s="5">
        <v>6</v>
      </c>
      <c r="B10" s="92" t="s">
        <v>146</v>
      </c>
      <c r="C10" s="113">
        <v>7</v>
      </c>
      <c r="D10" s="101"/>
      <c r="E10" s="106"/>
      <c r="F10" s="103">
        <f t="shared" si="0"/>
        <v>7</v>
      </c>
      <c r="G10" s="104"/>
      <c r="H10" s="100"/>
      <c r="I10" s="106"/>
      <c r="J10" s="101"/>
      <c r="K10" s="105"/>
    </row>
    <row r="11" spans="1:11" ht="12.75">
      <c r="A11" s="5">
        <v>7</v>
      </c>
      <c r="B11" s="92" t="s">
        <v>143</v>
      </c>
      <c r="C11" s="113">
        <v>19</v>
      </c>
      <c r="D11" s="101"/>
      <c r="E11" s="106"/>
      <c r="F11" s="103">
        <f t="shared" si="0"/>
        <v>19</v>
      </c>
      <c r="G11" s="104"/>
      <c r="H11" s="100"/>
      <c r="I11" s="106"/>
      <c r="J11" s="101"/>
      <c r="K11" s="105"/>
    </row>
    <row r="12" spans="1:11" ht="12.75">
      <c r="A12" s="5">
        <v>8</v>
      </c>
      <c r="B12" s="92" t="s">
        <v>184</v>
      </c>
      <c r="C12" s="113">
        <v>12</v>
      </c>
      <c r="D12" s="101"/>
      <c r="E12" s="106"/>
      <c r="F12" s="103">
        <f t="shared" si="0"/>
        <v>12</v>
      </c>
      <c r="G12" s="104"/>
      <c r="H12" s="100"/>
      <c r="I12" s="106"/>
      <c r="J12" s="101"/>
      <c r="K12" s="105"/>
    </row>
    <row r="13" spans="1:11" ht="12.75">
      <c r="A13" s="5">
        <v>9</v>
      </c>
      <c r="B13" s="94" t="s">
        <v>151</v>
      </c>
      <c r="C13" s="27"/>
      <c r="D13" s="114">
        <v>450</v>
      </c>
      <c r="E13" s="27" t="s">
        <v>152</v>
      </c>
      <c r="F13" s="103">
        <f aca="true" t="shared" si="1" ref="F13:F45">D13</f>
        <v>450</v>
      </c>
      <c r="G13" s="27">
        <v>3110</v>
      </c>
      <c r="H13" s="27"/>
      <c r="I13" s="27" t="str">
        <f aca="true" t="shared" si="2" ref="I13:I45">E13</f>
        <v>генератор G11</v>
      </c>
      <c r="J13" s="107">
        <f aca="true" t="shared" si="3" ref="J13:J19">F13</f>
        <v>450</v>
      </c>
      <c r="K13" s="105"/>
    </row>
    <row r="14" spans="1:11" ht="12.75">
      <c r="A14" s="5">
        <v>10</v>
      </c>
      <c r="B14" s="94" t="s">
        <v>153</v>
      </c>
      <c r="C14" s="27"/>
      <c r="D14" s="114">
        <f>1.512+3.6+12.1+1320.8+443+139.3+2.8+0.44+129.62+162.69+60.51</f>
        <v>2276.3720000000003</v>
      </c>
      <c r="E14" s="27" t="s">
        <v>17</v>
      </c>
      <c r="F14" s="103">
        <f t="shared" si="1"/>
        <v>2276.3720000000003</v>
      </c>
      <c r="G14" s="27">
        <v>2220</v>
      </c>
      <c r="H14" s="27"/>
      <c r="I14" s="27" t="str">
        <f t="shared" si="2"/>
        <v>медикаменти</v>
      </c>
      <c r="J14" s="107">
        <f t="shared" si="3"/>
        <v>2276.3720000000003</v>
      </c>
      <c r="K14" s="105"/>
    </row>
    <row r="15" spans="1:11" ht="13.5" customHeight="1">
      <c r="A15" s="5">
        <v>11</v>
      </c>
      <c r="B15" s="94" t="s">
        <v>154</v>
      </c>
      <c r="C15" s="27"/>
      <c r="D15" s="123">
        <v>0.016</v>
      </c>
      <c r="E15" s="27" t="s">
        <v>17</v>
      </c>
      <c r="F15" s="103">
        <f t="shared" si="1"/>
        <v>0.016</v>
      </c>
      <c r="G15" s="27">
        <v>2220</v>
      </c>
      <c r="H15" s="27"/>
      <c r="I15" s="27" t="str">
        <f t="shared" si="2"/>
        <v>медикаменти</v>
      </c>
      <c r="J15" s="107">
        <f t="shared" si="3"/>
        <v>0.016</v>
      </c>
      <c r="K15" s="105"/>
    </row>
    <row r="16" spans="1:11" ht="13.5" customHeight="1">
      <c r="A16" s="5">
        <v>12</v>
      </c>
      <c r="B16" s="94" t="s">
        <v>155</v>
      </c>
      <c r="C16" s="27"/>
      <c r="D16" s="114">
        <v>144.5</v>
      </c>
      <c r="E16" s="27" t="s">
        <v>17</v>
      </c>
      <c r="F16" s="103">
        <f t="shared" si="1"/>
        <v>144.5</v>
      </c>
      <c r="G16" s="27">
        <v>2220</v>
      </c>
      <c r="H16" s="27"/>
      <c r="I16" s="27" t="str">
        <f t="shared" si="2"/>
        <v>медикаменти</v>
      </c>
      <c r="J16" s="107">
        <f t="shared" si="3"/>
        <v>144.5</v>
      </c>
      <c r="K16" s="105"/>
    </row>
    <row r="17" spans="1:11" ht="13.5" customHeight="1">
      <c r="A17" s="5">
        <v>13</v>
      </c>
      <c r="B17" s="94" t="s">
        <v>156</v>
      </c>
      <c r="C17" s="27"/>
      <c r="D17" s="114">
        <v>0.262</v>
      </c>
      <c r="E17" s="27" t="s">
        <v>17</v>
      </c>
      <c r="F17" s="103">
        <f t="shared" si="1"/>
        <v>0.262</v>
      </c>
      <c r="G17" s="27">
        <v>2220</v>
      </c>
      <c r="H17" s="27"/>
      <c r="I17" s="27" t="str">
        <f t="shared" si="2"/>
        <v>медикаменти</v>
      </c>
      <c r="J17" s="107">
        <f t="shared" si="3"/>
        <v>0.262</v>
      </c>
      <c r="K17" s="105"/>
    </row>
    <row r="18" spans="1:11" ht="13.5" customHeight="1">
      <c r="A18" s="5">
        <v>14</v>
      </c>
      <c r="B18" s="92" t="s">
        <v>157</v>
      </c>
      <c r="C18" s="100"/>
      <c r="D18" s="124">
        <v>0.00032</v>
      </c>
      <c r="E18" s="27" t="s">
        <v>17</v>
      </c>
      <c r="F18" s="103">
        <f t="shared" si="1"/>
        <v>0.00032</v>
      </c>
      <c r="G18" s="104">
        <v>2220</v>
      </c>
      <c r="H18" s="100"/>
      <c r="I18" s="27" t="str">
        <f t="shared" si="2"/>
        <v>медикаменти</v>
      </c>
      <c r="J18" s="107">
        <f t="shared" si="3"/>
        <v>0.00032</v>
      </c>
      <c r="K18" s="105"/>
    </row>
    <row r="19" spans="1:11" ht="13.5" customHeight="1">
      <c r="A19" s="5">
        <v>15</v>
      </c>
      <c r="B19" s="92" t="s">
        <v>158</v>
      </c>
      <c r="C19" s="100"/>
      <c r="D19" s="114">
        <v>772.9</v>
      </c>
      <c r="E19" s="106" t="s">
        <v>17</v>
      </c>
      <c r="F19" s="103">
        <f t="shared" si="1"/>
        <v>772.9</v>
      </c>
      <c r="G19" s="104">
        <v>2220</v>
      </c>
      <c r="H19" s="100"/>
      <c r="I19" s="27" t="str">
        <f t="shared" si="2"/>
        <v>медикаменти</v>
      </c>
      <c r="J19" s="107">
        <f t="shared" si="3"/>
        <v>772.9</v>
      </c>
      <c r="K19" s="105"/>
    </row>
    <row r="20" spans="1:11" ht="13.5" customHeight="1">
      <c r="A20" s="5">
        <v>16</v>
      </c>
      <c r="B20" s="92" t="s">
        <v>171</v>
      </c>
      <c r="C20" s="100"/>
      <c r="D20" s="114">
        <v>42.1</v>
      </c>
      <c r="E20" s="106" t="s">
        <v>17</v>
      </c>
      <c r="F20" s="103">
        <f t="shared" si="1"/>
        <v>42.1</v>
      </c>
      <c r="G20" s="104">
        <v>2220</v>
      </c>
      <c r="H20" s="100"/>
      <c r="I20" s="27" t="str">
        <f t="shared" si="2"/>
        <v>медикаменти</v>
      </c>
      <c r="J20" s="107">
        <v>42.1</v>
      </c>
      <c r="K20" s="105"/>
    </row>
    <row r="21" spans="1:11" ht="13.5" customHeight="1">
      <c r="A21" s="5">
        <v>17</v>
      </c>
      <c r="B21" s="92" t="s">
        <v>172</v>
      </c>
      <c r="C21" s="100"/>
      <c r="D21" s="114">
        <v>56.8</v>
      </c>
      <c r="E21" s="106" t="s">
        <v>17</v>
      </c>
      <c r="F21" s="103">
        <f t="shared" si="1"/>
        <v>56.8</v>
      </c>
      <c r="G21" s="104">
        <v>2220</v>
      </c>
      <c r="H21" s="100"/>
      <c r="I21" s="27" t="str">
        <f t="shared" si="2"/>
        <v>медикаменти</v>
      </c>
      <c r="J21" s="107">
        <v>56.8</v>
      </c>
      <c r="K21" s="105"/>
    </row>
    <row r="22" spans="1:11" ht="13.5" customHeight="1">
      <c r="A22" s="5">
        <v>18</v>
      </c>
      <c r="B22" s="92" t="s">
        <v>173</v>
      </c>
      <c r="C22" s="100"/>
      <c r="D22" s="114">
        <v>15.4</v>
      </c>
      <c r="E22" s="106" t="s">
        <v>17</v>
      </c>
      <c r="F22" s="103">
        <f t="shared" si="1"/>
        <v>15.4</v>
      </c>
      <c r="G22" s="104">
        <v>2220</v>
      </c>
      <c r="H22" s="100"/>
      <c r="I22" s="27" t="str">
        <f t="shared" si="2"/>
        <v>медикаменти</v>
      </c>
      <c r="J22" s="107">
        <v>15.4</v>
      </c>
      <c r="K22" s="105"/>
    </row>
    <row r="23" spans="1:11" ht="13.5" customHeight="1">
      <c r="A23" s="5">
        <v>19</v>
      </c>
      <c r="B23" s="92" t="s">
        <v>147</v>
      </c>
      <c r="C23" s="100"/>
      <c r="D23" s="114">
        <f>124.61+27.23+132</f>
        <v>283.84000000000003</v>
      </c>
      <c r="E23" s="106" t="s">
        <v>17</v>
      </c>
      <c r="F23" s="103">
        <f t="shared" si="1"/>
        <v>283.84000000000003</v>
      </c>
      <c r="G23" s="104">
        <v>2220</v>
      </c>
      <c r="H23" s="100"/>
      <c r="I23" s="27" t="str">
        <f t="shared" si="2"/>
        <v>медикаменти</v>
      </c>
      <c r="J23" s="107">
        <v>283.84</v>
      </c>
      <c r="K23" s="105"/>
    </row>
    <row r="24" spans="1:11" ht="13.5" customHeight="1">
      <c r="A24" s="5">
        <v>20</v>
      </c>
      <c r="B24" s="92" t="s">
        <v>185</v>
      </c>
      <c r="C24" s="100"/>
      <c r="D24" s="114">
        <f>47.93+13655.24</f>
        <v>13703.17</v>
      </c>
      <c r="E24" s="106" t="s">
        <v>17</v>
      </c>
      <c r="F24" s="103">
        <f t="shared" si="1"/>
        <v>13703.17</v>
      </c>
      <c r="G24" s="104">
        <v>2220</v>
      </c>
      <c r="H24" s="100"/>
      <c r="I24" s="27" t="str">
        <f t="shared" si="2"/>
        <v>медикаменти</v>
      </c>
      <c r="J24" s="107">
        <v>13703.17</v>
      </c>
      <c r="K24" s="105"/>
    </row>
    <row r="25" spans="1:11" ht="13.5" customHeight="1">
      <c r="A25" s="5">
        <v>21</v>
      </c>
      <c r="B25" s="92" t="s">
        <v>159</v>
      </c>
      <c r="C25" s="100"/>
      <c r="D25" s="114">
        <v>281.649</v>
      </c>
      <c r="E25" s="106" t="s">
        <v>160</v>
      </c>
      <c r="F25" s="103">
        <f t="shared" si="1"/>
        <v>281.649</v>
      </c>
      <c r="G25" s="104">
        <v>2210</v>
      </c>
      <c r="H25" s="100"/>
      <c r="I25" s="27" t="str">
        <f t="shared" si="2"/>
        <v>паливо дизельне</v>
      </c>
      <c r="J25" s="107">
        <f aca="true" t="shared" si="4" ref="J25:J45">F25</f>
        <v>281.649</v>
      </c>
      <c r="K25" s="105"/>
    </row>
    <row r="26" spans="1:11" ht="25.5" customHeight="1">
      <c r="A26" s="5">
        <v>22</v>
      </c>
      <c r="B26" s="94" t="s">
        <v>161</v>
      </c>
      <c r="C26" s="27"/>
      <c r="D26" s="114">
        <v>15</v>
      </c>
      <c r="E26" s="125" t="s">
        <v>162</v>
      </c>
      <c r="F26" s="103">
        <f t="shared" si="1"/>
        <v>15</v>
      </c>
      <c r="G26" s="27">
        <v>2210</v>
      </c>
      <c r="H26" s="27"/>
      <c r="I26" s="115" t="str">
        <f t="shared" si="2"/>
        <v>с-ма протипролежнева в комплекті</v>
      </c>
      <c r="J26" s="107">
        <f t="shared" si="4"/>
        <v>15</v>
      </c>
      <c r="K26" s="105"/>
    </row>
    <row r="27" spans="1:11" ht="13.5" customHeight="1">
      <c r="A27" s="5">
        <v>23</v>
      </c>
      <c r="B27" s="94" t="s">
        <v>163</v>
      </c>
      <c r="C27" s="27"/>
      <c r="D27" s="114">
        <v>25</v>
      </c>
      <c r="E27" s="27" t="s">
        <v>164</v>
      </c>
      <c r="F27" s="103">
        <f t="shared" si="1"/>
        <v>25</v>
      </c>
      <c r="G27" s="27">
        <v>2210</v>
      </c>
      <c r="H27" s="27"/>
      <c r="I27" s="27" t="str">
        <f t="shared" si="2"/>
        <v>холодильники медичні</v>
      </c>
      <c r="J27" s="107">
        <f t="shared" si="4"/>
        <v>25</v>
      </c>
      <c r="K27" s="105"/>
    </row>
    <row r="28" spans="1:11" ht="13.5" customHeight="1">
      <c r="A28" s="5">
        <v>24</v>
      </c>
      <c r="B28" s="94" t="s">
        <v>165</v>
      </c>
      <c r="C28" s="27"/>
      <c r="D28" s="114">
        <v>0.8</v>
      </c>
      <c r="E28" s="27" t="s">
        <v>166</v>
      </c>
      <c r="F28" s="103">
        <f t="shared" si="1"/>
        <v>0.8</v>
      </c>
      <c r="G28" s="27">
        <v>2210</v>
      </c>
      <c r="H28" s="27"/>
      <c r="I28" s="27" t="str">
        <f t="shared" si="2"/>
        <v>каталка, кушетка мед.</v>
      </c>
      <c r="J28" s="107">
        <f t="shared" si="4"/>
        <v>0.8</v>
      </c>
      <c r="K28" s="105"/>
    </row>
    <row r="29" spans="1:11" ht="13.5" customHeight="1">
      <c r="A29" s="5">
        <v>25</v>
      </c>
      <c r="B29" s="94" t="s">
        <v>167</v>
      </c>
      <c r="C29" s="27"/>
      <c r="D29" s="114">
        <f>10.5+11+6.1</f>
        <v>27.6</v>
      </c>
      <c r="E29" s="27" t="s">
        <v>168</v>
      </c>
      <c r="F29" s="103">
        <f t="shared" si="1"/>
        <v>27.6</v>
      </c>
      <c r="G29" s="27">
        <v>2210</v>
      </c>
      <c r="H29" s="27"/>
      <c r="I29" s="27" t="str">
        <f t="shared" si="2"/>
        <v>мед.прилади</v>
      </c>
      <c r="J29" s="107">
        <f t="shared" si="4"/>
        <v>27.6</v>
      </c>
      <c r="K29" s="105"/>
    </row>
    <row r="30" spans="1:11" ht="13.5" customHeight="1">
      <c r="A30" s="5">
        <v>26</v>
      </c>
      <c r="B30" s="94" t="s">
        <v>169</v>
      </c>
      <c r="C30" s="27"/>
      <c r="D30" s="114">
        <f>6.995+2+2.5</f>
        <v>11.495000000000001</v>
      </c>
      <c r="E30" s="27" t="s">
        <v>170</v>
      </c>
      <c r="F30" s="103">
        <f t="shared" si="1"/>
        <v>11.495000000000001</v>
      </c>
      <c r="G30" s="27">
        <v>2210</v>
      </c>
      <c r="H30" s="27"/>
      <c r="I30" s="27" t="str">
        <f t="shared" si="2"/>
        <v>госп.товари</v>
      </c>
      <c r="J30" s="107">
        <f t="shared" si="4"/>
        <v>11.495000000000001</v>
      </c>
      <c r="K30" s="105"/>
    </row>
    <row r="31" spans="1:11" ht="13.5" customHeight="1">
      <c r="A31" s="5">
        <v>27</v>
      </c>
      <c r="B31" s="94" t="s">
        <v>148</v>
      </c>
      <c r="C31" s="27"/>
      <c r="D31" s="114">
        <f>52.2+171.94</f>
        <v>224.14</v>
      </c>
      <c r="E31" s="27" t="s">
        <v>174</v>
      </c>
      <c r="F31" s="103">
        <f t="shared" si="1"/>
        <v>224.14</v>
      </c>
      <c r="G31" s="27">
        <v>2210</v>
      </c>
      <c r="H31" s="27"/>
      <c r="I31" s="27" t="str">
        <f t="shared" si="2"/>
        <v>матрац </v>
      </c>
      <c r="J31" s="107">
        <f t="shared" si="4"/>
        <v>224.14</v>
      </c>
      <c r="K31" s="105"/>
    </row>
    <row r="32" spans="1:11" ht="13.5" customHeight="1">
      <c r="A32" s="5">
        <v>28</v>
      </c>
      <c r="B32" s="94" t="s">
        <v>175</v>
      </c>
      <c r="C32" s="27"/>
      <c r="D32" s="114">
        <v>11.8</v>
      </c>
      <c r="E32" s="27" t="s">
        <v>176</v>
      </c>
      <c r="F32" s="103">
        <f t="shared" si="1"/>
        <v>11.8</v>
      </c>
      <c r="G32" s="27">
        <v>2210</v>
      </c>
      <c r="H32" s="27"/>
      <c r="I32" s="27" t="str">
        <f t="shared" si="2"/>
        <v>апарат ШВЛ</v>
      </c>
      <c r="J32" s="107">
        <f t="shared" si="4"/>
        <v>11.8</v>
      </c>
      <c r="K32" s="105"/>
    </row>
    <row r="33" spans="1:11" ht="13.5" customHeight="1">
      <c r="A33" s="5">
        <v>29</v>
      </c>
      <c r="B33" s="94" t="s">
        <v>177</v>
      </c>
      <c r="C33" s="27"/>
      <c r="D33" s="114">
        <v>5.962</v>
      </c>
      <c r="E33" s="27" t="s">
        <v>178</v>
      </c>
      <c r="F33" s="103">
        <f t="shared" si="1"/>
        <v>5.962</v>
      </c>
      <c r="G33" s="27">
        <v>2210</v>
      </c>
      <c r="H33" s="27"/>
      <c r="I33" s="27" t="str">
        <f t="shared" si="2"/>
        <v>Концентртор кисневий</v>
      </c>
      <c r="J33" s="107">
        <f t="shared" si="4"/>
        <v>5.962</v>
      </c>
      <c r="K33" s="105"/>
    </row>
    <row r="34" spans="1:11" ht="13.5" customHeight="1">
      <c r="A34" s="5">
        <v>30</v>
      </c>
      <c r="B34" s="94" t="s">
        <v>136</v>
      </c>
      <c r="C34" s="27"/>
      <c r="D34" s="114">
        <f>21.3+5.8+2.8+5.09+0.5+22.5</f>
        <v>57.99</v>
      </c>
      <c r="E34" s="27" t="s">
        <v>179</v>
      </c>
      <c r="F34" s="103">
        <f t="shared" si="1"/>
        <v>57.99</v>
      </c>
      <c r="G34" s="27">
        <v>2210</v>
      </c>
      <c r="H34" s="27"/>
      <c r="I34" s="27" t="str">
        <f t="shared" si="2"/>
        <v>пральна машина, госп товари, папір оф.</v>
      </c>
      <c r="J34" s="107">
        <f t="shared" si="4"/>
        <v>57.99</v>
      </c>
      <c r="K34" s="105"/>
    </row>
    <row r="35" spans="1:11" ht="13.5" customHeight="1">
      <c r="A35" s="5">
        <v>31</v>
      </c>
      <c r="B35" s="94" t="s">
        <v>180</v>
      </c>
      <c r="C35" s="27"/>
      <c r="D35" s="114">
        <f>11.8+3.6</f>
        <v>15.4</v>
      </c>
      <c r="E35" s="27" t="s">
        <v>181</v>
      </c>
      <c r="F35" s="103">
        <f t="shared" si="1"/>
        <v>15.4</v>
      </c>
      <c r="G35" s="27">
        <v>2210</v>
      </c>
      <c r="H35" s="27"/>
      <c r="I35" s="27" t="str">
        <f t="shared" si="2"/>
        <v>медична білизна </v>
      </c>
      <c r="J35" s="107">
        <f t="shared" si="4"/>
        <v>15.4</v>
      </c>
      <c r="K35" s="105"/>
    </row>
    <row r="36" spans="1:11" ht="13.5" customHeight="1">
      <c r="A36" s="5">
        <v>32</v>
      </c>
      <c r="B36" s="94" t="s">
        <v>153</v>
      </c>
      <c r="C36" s="27"/>
      <c r="D36" s="114">
        <v>200</v>
      </c>
      <c r="E36" s="27" t="s">
        <v>182</v>
      </c>
      <c r="F36" s="103">
        <f t="shared" si="1"/>
        <v>200</v>
      </c>
      <c r="G36" s="27">
        <v>3110</v>
      </c>
      <c r="H36" s="27"/>
      <c r="I36" s="27" t="str">
        <f t="shared" si="2"/>
        <v>Апарат ШВЛ</v>
      </c>
      <c r="J36" s="107">
        <f t="shared" si="4"/>
        <v>200</v>
      </c>
      <c r="K36" s="105"/>
    </row>
    <row r="37" spans="1:11" ht="13.5" customHeight="1">
      <c r="A37" s="5">
        <f aca="true" t="shared" si="5" ref="A37:A45">A36+1</f>
        <v>33</v>
      </c>
      <c r="B37" s="94" t="s">
        <v>183</v>
      </c>
      <c r="C37" s="27"/>
      <c r="D37" s="107">
        <v>118.5</v>
      </c>
      <c r="E37" s="27" t="s">
        <v>152</v>
      </c>
      <c r="F37" s="103">
        <f t="shared" si="1"/>
        <v>118.5</v>
      </c>
      <c r="G37" s="27">
        <v>3110</v>
      </c>
      <c r="H37" s="27"/>
      <c r="I37" s="27" t="str">
        <f t="shared" si="2"/>
        <v>генератор G11</v>
      </c>
      <c r="J37" s="107">
        <f t="shared" si="4"/>
        <v>118.5</v>
      </c>
      <c r="K37" s="105"/>
    </row>
    <row r="38" spans="1:11" ht="13.5" customHeight="1">
      <c r="A38" s="5">
        <f t="shared" si="5"/>
        <v>34</v>
      </c>
      <c r="B38" s="126" t="s">
        <v>186</v>
      </c>
      <c r="C38" s="27"/>
      <c r="D38" s="107">
        <v>1</v>
      </c>
      <c r="E38" s="27" t="s">
        <v>187</v>
      </c>
      <c r="F38" s="103">
        <f t="shared" si="1"/>
        <v>1</v>
      </c>
      <c r="G38" s="27">
        <v>2210</v>
      </c>
      <c r="H38" s="27"/>
      <c r="I38" s="27" t="str">
        <f t="shared" si="2"/>
        <v>електровідсмоктувач</v>
      </c>
      <c r="J38" s="107">
        <f t="shared" si="4"/>
        <v>1</v>
      </c>
      <c r="K38" s="105"/>
    </row>
    <row r="39" spans="1:11" ht="13.5" customHeight="1">
      <c r="A39" s="5">
        <f t="shared" si="5"/>
        <v>35</v>
      </c>
      <c r="B39" s="94" t="s">
        <v>188</v>
      </c>
      <c r="C39" s="27"/>
      <c r="D39" s="107">
        <v>2.4</v>
      </c>
      <c r="E39" s="27" t="s">
        <v>189</v>
      </c>
      <c r="F39" s="103">
        <f t="shared" si="1"/>
        <v>2.4</v>
      </c>
      <c r="G39" s="27">
        <v>2210</v>
      </c>
      <c r="H39" s="27"/>
      <c r="I39" s="27" t="str">
        <f t="shared" si="2"/>
        <v>стільці,крісло</v>
      </c>
      <c r="J39" s="107">
        <f t="shared" si="4"/>
        <v>2.4</v>
      </c>
      <c r="K39" s="105"/>
    </row>
    <row r="40" spans="1:11" ht="13.5" customHeight="1">
      <c r="A40" s="5">
        <f t="shared" si="5"/>
        <v>36</v>
      </c>
      <c r="B40" s="94"/>
      <c r="C40" s="27"/>
      <c r="D40" s="107"/>
      <c r="E40" s="27"/>
      <c r="F40" s="103">
        <f t="shared" si="1"/>
        <v>0</v>
      </c>
      <c r="G40" s="27"/>
      <c r="H40" s="27"/>
      <c r="I40" s="27">
        <f t="shared" si="2"/>
        <v>0</v>
      </c>
      <c r="J40" s="107">
        <f t="shared" si="4"/>
        <v>0</v>
      </c>
      <c r="K40" s="105"/>
    </row>
    <row r="41" spans="1:11" ht="13.5" customHeight="1">
      <c r="A41" s="5">
        <f t="shared" si="5"/>
        <v>37</v>
      </c>
      <c r="B41" s="94"/>
      <c r="C41" s="27"/>
      <c r="D41" s="107"/>
      <c r="E41" s="27"/>
      <c r="F41" s="103">
        <f t="shared" si="1"/>
        <v>0</v>
      </c>
      <c r="G41" s="27"/>
      <c r="H41" s="27"/>
      <c r="I41" s="27">
        <f t="shared" si="2"/>
        <v>0</v>
      </c>
      <c r="J41" s="107">
        <f t="shared" si="4"/>
        <v>0</v>
      </c>
      <c r="K41" s="105"/>
    </row>
    <row r="42" spans="1:11" ht="17.25" customHeight="1">
      <c r="A42" s="5">
        <f t="shared" si="5"/>
        <v>38</v>
      </c>
      <c r="B42" s="94"/>
      <c r="C42" s="27"/>
      <c r="D42" s="114"/>
      <c r="E42" s="115"/>
      <c r="F42" s="103">
        <f t="shared" si="1"/>
        <v>0</v>
      </c>
      <c r="G42" s="27"/>
      <c r="H42" s="27"/>
      <c r="I42" s="116">
        <f t="shared" si="2"/>
        <v>0</v>
      </c>
      <c r="J42" s="107">
        <f t="shared" si="4"/>
        <v>0</v>
      </c>
      <c r="K42" s="105"/>
    </row>
    <row r="43" spans="1:11" ht="14.25" customHeight="1">
      <c r="A43" s="5">
        <f t="shared" si="5"/>
        <v>39</v>
      </c>
      <c r="B43" s="94"/>
      <c r="C43" s="27"/>
      <c r="D43" s="114"/>
      <c r="E43" s="117"/>
      <c r="F43" s="103">
        <f t="shared" si="1"/>
        <v>0</v>
      </c>
      <c r="G43" s="27"/>
      <c r="H43" s="27"/>
      <c r="I43" s="116">
        <f t="shared" si="2"/>
        <v>0</v>
      </c>
      <c r="J43" s="107">
        <f t="shared" si="4"/>
        <v>0</v>
      </c>
      <c r="K43" s="105"/>
    </row>
    <row r="44" spans="1:11" ht="14.25" customHeight="1">
      <c r="A44" s="5">
        <f t="shared" si="5"/>
        <v>40</v>
      </c>
      <c r="B44" s="92"/>
      <c r="C44" s="27"/>
      <c r="D44" s="114"/>
      <c r="E44" s="5"/>
      <c r="F44" s="103">
        <f t="shared" si="1"/>
        <v>0</v>
      </c>
      <c r="G44" s="27"/>
      <c r="H44" s="27"/>
      <c r="I44" s="5">
        <f t="shared" si="2"/>
        <v>0</v>
      </c>
      <c r="J44" s="107">
        <f t="shared" si="4"/>
        <v>0</v>
      </c>
      <c r="K44" s="105"/>
    </row>
    <row r="45" spans="1:11" ht="14.25" customHeight="1">
      <c r="A45" s="5">
        <f t="shared" si="5"/>
        <v>41</v>
      </c>
      <c r="B45" s="94"/>
      <c r="C45" s="27"/>
      <c r="D45" s="114"/>
      <c r="E45" s="5"/>
      <c r="F45" s="103">
        <f t="shared" si="1"/>
        <v>0</v>
      </c>
      <c r="G45" s="27"/>
      <c r="H45" s="27"/>
      <c r="I45" s="5">
        <f t="shared" si="2"/>
        <v>0</v>
      </c>
      <c r="J45" s="107">
        <f t="shared" si="4"/>
        <v>0</v>
      </c>
      <c r="K45" s="105"/>
    </row>
    <row r="46" spans="1:11" ht="18" customHeight="1">
      <c r="A46" s="94"/>
      <c r="B46" s="93" t="s">
        <v>23</v>
      </c>
      <c r="C46" s="105">
        <f>SUM(C5:C45)</f>
        <v>9349.9</v>
      </c>
      <c r="D46" s="103">
        <f>SUM(D6:D45)</f>
        <v>18744.09632</v>
      </c>
      <c r="E46" s="102"/>
      <c r="F46" s="105">
        <f>SUM(F5:F45)</f>
        <v>28093.996320000002</v>
      </c>
      <c r="G46" s="105"/>
      <c r="H46" s="105">
        <f>SUM(H5:H45)</f>
        <v>0</v>
      </c>
      <c r="I46" s="102"/>
      <c r="J46" s="103">
        <f>SUM(J5:J45)</f>
        <v>18744.09632</v>
      </c>
      <c r="K46" s="103">
        <f>C46+D46-H46-J46</f>
        <v>9349.899999999998</v>
      </c>
    </row>
    <row r="47" spans="1:11" ht="18" customHeight="1">
      <c r="A47" s="118"/>
      <c r="B47" s="119"/>
      <c r="C47" s="120"/>
      <c r="D47" s="121"/>
      <c r="E47" s="122"/>
      <c r="F47" s="120"/>
      <c r="G47" s="120"/>
      <c r="H47" s="120"/>
      <c r="I47" s="122"/>
      <c r="J47" s="121"/>
      <c r="K47" s="121"/>
    </row>
    <row r="48" spans="2:9" ht="13.5">
      <c r="B48" s="95" t="s">
        <v>24</v>
      </c>
      <c r="F48" s="108"/>
      <c r="G48" s="186"/>
      <c r="H48" s="186"/>
      <c r="I48" s="99" t="s">
        <v>190</v>
      </c>
    </row>
    <row r="49" spans="1:11" ht="12.75">
      <c r="A49" s="96" t="s">
        <v>138</v>
      </c>
      <c r="B49" s="96"/>
      <c r="C49" s="109"/>
      <c r="D49" s="110"/>
      <c r="E49" s="111"/>
      <c r="F49" s="109"/>
      <c r="G49" s="109"/>
      <c r="H49" s="109"/>
      <c r="I49" s="111"/>
      <c r="J49" s="110"/>
      <c r="K49" s="109"/>
    </row>
    <row r="50" spans="2:9" ht="13.5">
      <c r="B50" s="95" t="s">
        <v>27</v>
      </c>
      <c r="F50" s="108"/>
      <c r="G50" s="186"/>
      <c r="H50" s="186"/>
      <c r="I50" s="99" t="s">
        <v>139</v>
      </c>
    </row>
    <row r="51" spans="6:8" ht="12.75">
      <c r="F51" s="109" t="s">
        <v>26</v>
      </c>
      <c r="G51" s="112"/>
      <c r="H51" s="112"/>
    </row>
  </sheetData>
  <sheetProtection selectLockedCells="1" selectUnlockedCells="1"/>
  <mergeCells count="10">
    <mergeCell ref="G48:H48"/>
    <mergeCell ref="G50:H50"/>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xl/worksheets/sheet9.xml><?xml version="1.0" encoding="utf-8"?>
<worksheet xmlns="http://schemas.openxmlformats.org/spreadsheetml/2006/main" xmlns:r="http://schemas.openxmlformats.org/officeDocument/2006/relationships">
  <dimension ref="A1:K54"/>
  <sheetViews>
    <sheetView zoomScale="90" zoomScaleNormal="90" zoomScalePageLayoutView="0" workbookViewId="0" topLeftCell="A1">
      <selection activeCell="F3" sqref="F3:F4"/>
    </sheetView>
  </sheetViews>
  <sheetFormatPr defaultColWidth="11.57421875" defaultRowHeight="12.7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2"/>
      <c r="B1" s="164" t="s">
        <v>191</v>
      </c>
      <c r="C1" s="164"/>
      <c r="D1" s="164"/>
      <c r="E1" s="164"/>
      <c r="F1" s="164"/>
      <c r="G1" s="164"/>
      <c r="H1" s="164"/>
      <c r="I1" s="164"/>
      <c r="J1" s="164"/>
      <c r="K1" s="2"/>
    </row>
    <row r="2" spans="1:11" ht="31.5" customHeight="1">
      <c r="A2" s="165" t="s">
        <v>361</v>
      </c>
      <c r="B2" s="165"/>
      <c r="C2" s="165"/>
      <c r="D2" s="165"/>
      <c r="E2" s="165"/>
      <c r="F2" s="165"/>
      <c r="G2" s="165"/>
      <c r="H2" s="165"/>
      <c r="I2" s="165"/>
      <c r="J2" s="165"/>
      <c r="K2" s="165"/>
    </row>
    <row r="3" spans="1:11" ht="33" customHeight="1">
      <c r="A3" s="166" t="s">
        <v>4</v>
      </c>
      <c r="B3" s="166" t="s">
        <v>5</v>
      </c>
      <c r="C3" s="167" t="s">
        <v>6</v>
      </c>
      <c r="D3" s="167"/>
      <c r="E3" s="167"/>
      <c r="F3" s="167" t="s">
        <v>7</v>
      </c>
      <c r="G3" s="167" t="s">
        <v>8</v>
      </c>
      <c r="H3" s="167"/>
      <c r="I3" s="167"/>
      <c r="J3" s="167"/>
      <c r="K3" s="168" t="s">
        <v>9</v>
      </c>
    </row>
    <row r="4" spans="1:11" ht="158.25" customHeight="1">
      <c r="A4" s="166"/>
      <c r="B4" s="166"/>
      <c r="C4" s="5" t="s">
        <v>10</v>
      </c>
      <c r="D4" s="5" t="s">
        <v>11</v>
      </c>
      <c r="E4" s="5" t="s">
        <v>12</v>
      </c>
      <c r="F4" s="167"/>
      <c r="G4" s="6" t="s">
        <v>13</v>
      </c>
      <c r="H4" s="5" t="s">
        <v>14</v>
      </c>
      <c r="I4" s="5" t="s">
        <v>15</v>
      </c>
      <c r="J4" s="5" t="s">
        <v>14</v>
      </c>
      <c r="K4" s="168"/>
    </row>
    <row r="5" spans="1:11" ht="15.75">
      <c r="A5" s="7"/>
      <c r="B5" s="84" t="s">
        <v>192</v>
      </c>
      <c r="C5" s="9"/>
      <c r="D5" s="9"/>
      <c r="E5" s="127" t="s">
        <v>17</v>
      </c>
      <c r="F5" s="10">
        <f aca="true" t="shared" si="0" ref="F5:F48">SUM(C5,D5)</f>
        <v>0</v>
      </c>
      <c r="G5" s="11"/>
      <c r="H5" s="9"/>
      <c r="I5" s="28"/>
      <c r="J5" s="9"/>
      <c r="K5" s="12"/>
    </row>
    <row r="6" spans="1:11" ht="15.75">
      <c r="A6" s="7"/>
      <c r="B6" s="84" t="s">
        <v>193</v>
      </c>
      <c r="C6" s="9"/>
      <c r="D6" s="9">
        <v>62.8</v>
      </c>
      <c r="E6" s="127" t="s">
        <v>17</v>
      </c>
      <c r="F6" s="10">
        <f t="shared" si="0"/>
        <v>62.8</v>
      </c>
      <c r="G6" s="11"/>
      <c r="H6" s="9"/>
      <c r="I6" s="28"/>
      <c r="J6" s="9"/>
      <c r="K6" s="12"/>
    </row>
    <row r="7" spans="1:11" ht="15.75">
      <c r="A7" s="7"/>
      <c r="B7" s="11" t="s">
        <v>194</v>
      </c>
      <c r="C7" s="9"/>
      <c r="D7" s="9">
        <v>4361</v>
      </c>
      <c r="E7" s="127" t="s">
        <v>17</v>
      </c>
      <c r="F7" s="10">
        <f t="shared" si="0"/>
        <v>4361</v>
      </c>
      <c r="G7" s="11">
        <v>2210</v>
      </c>
      <c r="H7" s="9">
        <v>10.9</v>
      </c>
      <c r="I7" s="28" t="s">
        <v>195</v>
      </c>
      <c r="J7" s="9">
        <f>63.5+1.1+247.8</f>
        <v>312.4</v>
      </c>
      <c r="K7" s="12"/>
    </row>
    <row r="8" spans="1:11" ht="24">
      <c r="A8" s="7"/>
      <c r="B8" s="11" t="s">
        <v>196</v>
      </c>
      <c r="C8" s="9"/>
      <c r="D8" s="9">
        <v>1.68</v>
      </c>
      <c r="E8" s="128" t="s">
        <v>197</v>
      </c>
      <c r="F8" s="10">
        <f t="shared" si="0"/>
        <v>1.68</v>
      </c>
      <c r="G8" s="11">
        <v>2220</v>
      </c>
      <c r="H8" s="9">
        <v>5.4</v>
      </c>
      <c r="I8" s="28" t="s">
        <v>17</v>
      </c>
      <c r="J8" s="9">
        <f>420.9+638.8+812.6</f>
        <v>1872.2999999999997</v>
      </c>
      <c r="K8" s="12"/>
    </row>
    <row r="9" spans="1:11" ht="31.5">
      <c r="A9" s="7"/>
      <c r="B9" s="8" t="s">
        <v>198</v>
      </c>
      <c r="C9" s="9"/>
      <c r="D9" s="12">
        <f>26.9</f>
        <v>26.9</v>
      </c>
      <c r="E9" s="127" t="s">
        <v>199</v>
      </c>
      <c r="F9" s="10">
        <f t="shared" si="0"/>
        <v>26.9</v>
      </c>
      <c r="G9" s="11">
        <v>2240</v>
      </c>
      <c r="H9" s="9">
        <v>15.8</v>
      </c>
      <c r="I9" s="8" t="s">
        <v>200</v>
      </c>
      <c r="J9" s="9"/>
      <c r="K9" s="12"/>
    </row>
    <row r="10" spans="1:11" ht="15.75">
      <c r="A10" s="7"/>
      <c r="B10" s="84" t="s">
        <v>201</v>
      </c>
      <c r="C10" s="9">
        <v>45.1</v>
      </c>
      <c r="D10" s="9">
        <f>108.8+7.5</f>
        <v>116.3</v>
      </c>
      <c r="E10" s="127" t="s">
        <v>202</v>
      </c>
      <c r="F10" s="10">
        <f t="shared" si="0"/>
        <v>161.4</v>
      </c>
      <c r="G10" s="11"/>
      <c r="H10" s="9"/>
      <c r="I10" s="8"/>
      <c r="J10" s="9"/>
      <c r="K10" s="12"/>
    </row>
    <row r="11" spans="1:11" ht="30">
      <c r="A11" s="7"/>
      <c r="B11" s="127" t="s">
        <v>203</v>
      </c>
      <c r="C11" s="9"/>
      <c r="D11" s="9">
        <v>17.6</v>
      </c>
      <c r="E11" s="127" t="s">
        <v>17</v>
      </c>
      <c r="F11" s="10">
        <f t="shared" si="0"/>
        <v>17.6</v>
      </c>
      <c r="G11" s="13"/>
      <c r="H11" s="9"/>
      <c r="I11" s="8"/>
      <c r="J11" s="9"/>
      <c r="K11" s="12"/>
    </row>
    <row r="12" spans="1:11" ht="15.75">
      <c r="A12" s="7"/>
      <c r="B12" s="84" t="s">
        <v>204</v>
      </c>
      <c r="C12" s="9"/>
      <c r="D12" s="9">
        <f>538.5+96.4</f>
        <v>634.9</v>
      </c>
      <c r="E12" s="127" t="s">
        <v>205</v>
      </c>
      <c r="F12" s="10">
        <f t="shared" si="0"/>
        <v>634.9</v>
      </c>
      <c r="G12" s="11"/>
      <c r="H12" s="9"/>
      <c r="I12" s="8"/>
      <c r="J12" s="9"/>
      <c r="K12" s="12"/>
    </row>
    <row r="13" spans="1:11" ht="24">
      <c r="A13" s="13"/>
      <c r="B13" s="84" t="s">
        <v>206</v>
      </c>
      <c r="C13" s="9"/>
      <c r="D13" s="9">
        <f>16.1</f>
        <v>16.1</v>
      </c>
      <c r="E13" s="128" t="s">
        <v>197</v>
      </c>
      <c r="F13" s="10">
        <f t="shared" si="0"/>
        <v>16.1</v>
      </c>
      <c r="G13" s="11"/>
      <c r="H13" s="9"/>
      <c r="I13" s="8"/>
      <c r="J13" s="9"/>
      <c r="K13" s="12"/>
    </row>
    <row r="14" spans="1:11" ht="29.25" customHeight="1">
      <c r="A14" s="13"/>
      <c r="B14" s="127" t="s">
        <v>207</v>
      </c>
      <c r="C14" s="9"/>
      <c r="D14" s="9">
        <v>21</v>
      </c>
      <c r="E14" s="127" t="s">
        <v>137</v>
      </c>
      <c r="F14" s="10">
        <f t="shared" si="0"/>
        <v>21</v>
      </c>
      <c r="G14" s="11"/>
      <c r="H14" s="9"/>
      <c r="I14" s="8"/>
      <c r="J14" s="9"/>
      <c r="K14" s="12"/>
    </row>
    <row r="15" spans="1:11" ht="24">
      <c r="A15" s="7"/>
      <c r="B15" s="86" t="s">
        <v>208</v>
      </c>
      <c r="C15" s="9"/>
      <c r="D15" s="9">
        <f>9+3</f>
        <v>12</v>
      </c>
      <c r="E15" s="128" t="s">
        <v>197</v>
      </c>
      <c r="F15" s="10">
        <f t="shared" si="0"/>
        <v>12</v>
      </c>
      <c r="G15" s="11"/>
      <c r="H15" s="9"/>
      <c r="I15" s="8"/>
      <c r="J15" s="9"/>
      <c r="K15" s="12"/>
    </row>
    <row r="16" spans="1:11" ht="15.75">
      <c r="A16" s="7"/>
      <c r="B16" s="11" t="s">
        <v>209</v>
      </c>
      <c r="C16" s="9"/>
      <c r="D16" s="9">
        <f>62.6-43.8</f>
        <v>18.800000000000004</v>
      </c>
      <c r="E16" s="127" t="s">
        <v>17</v>
      </c>
      <c r="F16" s="10">
        <f t="shared" si="0"/>
        <v>18.800000000000004</v>
      </c>
      <c r="G16" s="11"/>
      <c r="H16" s="9"/>
      <c r="I16" s="8"/>
      <c r="J16" s="9"/>
      <c r="K16" s="12"/>
    </row>
    <row r="17" spans="1:11" ht="30">
      <c r="A17" s="7"/>
      <c r="B17" s="127" t="s">
        <v>210</v>
      </c>
      <c r="C17" s="9"/>
      <c r="D17" s="9">
        <v>47.7</v>
      </c>
      <c r="E17" s="127" t="s">
        <v>17</v>
      </c>
      <c r="F17" s="10">
        <f t="shared" si="0"/>
        <v>47.7</v>
      </c>
      <c r="G17" s="11"/>
      <c r="H17" s="9"/>
      <c r="I17" s="8"/>
      <c r="J17" s="9"/>
      <c r="K17" s="12"/>
    </row>
    <row r="18" spans="1:11" ht="24">
      <c r="A18" s="7"/>
      <c r="B18" s="84" t="s">
        <v>211</v>
      </c>
      <c r="C18" s="9"/>
      <c r="D18" s="9">
        <f>45.2+6</f>
        <v>51.2</v>
      </c>
      <c r="E18" s="128" t="s">
        <v>197</v>
      </c>
      <c r="F18" s="10">
        <f t="shared" si="0"/>
        <v>51.2</v>
      </c>
      <c r="G18" s="11"/>
      <c r="H18" s="9"/>
      <c r="I18" s="8"/>
      <c r="J18" s="9"/>
      <c r="K18" s="12"/>
    </row>
    <row r="19" spans="1:11" ht="15.75">
      <c r="A19" s="7"/>
      <c r="B19" s="84" t="s">
        <v>212</v>
      </c>
      <c r="C19" s="9"/>
      <c r="D19" s="9">
        <f>15</f>
        <v>15</v>
      </c>
      <c r="E19" s="127" t="s">
        <v>137</v>
      </c>
      <c r="F19" s="10">
        <f t="shared" si="0"/>
        <v>15</v>
      </c>
      <c r="G19" s="11"/>
      <c r="H19" s="9"/>
      <c r="I19" s="8"/>
      <c r="J19" s="9"/>
      <c r="K19" s="12"/>
    </row>
    <row r="20" spans="1:11" ht="26.25">
      <c r="A20" s="7"/>
      <c r="B20" s="86" t="s">
        <v>213</v>
      </c>
      <c r="C20" s="9"/>
      <c r="D20" s="9">
        <v>313</v>
      </c>
      <c r="E20" s="127" t="s">
        <v>137</v>
      </c>
      <c r="F20" s="10">
        <f t="shared" si="0"/>
        <v>313</v>
      </c>
      <c r="G20" s="11"/>
      <c r="H20" s="9"/>
      <c r="I20" s="8"/>
      <c r="J20" s="9"/>
      <c r="K20" s="12"/>
    </row>
    <row r="21" spans="1:11" ht="24">
      <c r="A21" s="7"/>
      <c r="B21" s="11" t="s">
        <v>214</v>
      </c>
      <c r="C21" s="9"/>
      <c r="D21" s="9">
        <v>48.2</v>
      </c>
      <c r="E21" s="128" t="s">
        <v>197</v>
      </c>
      <c r="F21" s="10">
        <f t="shared" si="0"/>
        <v>48.2</v>
      </c>
      <c r="G21" s="11"/>
      <c r="H21" s="9"/>
      <c r="I21" s="8"/>
      <c r="J21" s="9"/>
      <c r="K21" s="12"/>
    </row>
    <row r="22" spans="1:11" ht="15.75">
      <c r="A22" s="7"/>
      <c r="B22" s="11" t="s">
        <v>215</v>
      </c>
      <c r="C22" s="9"/>
      <c r="D22" s="9">
        <v>98.9</v>
      </c>
      <c r="E22" s="127" t="s">
        <v>17</v>
      </c>
      <c r="F22" s="10">
        <f t="shared" si="0"/>
        <v>98.9</v>
      </c>
      <c r="G22" s="11"/>
      <c r="H22" s="9"/>
      <c r="I22" s="8"/>
      <c r="J22" s="9"/>
      <c r="K22" s="12"/>
    </row>
    <row r="23" spans="1:11" ht="15.75">
      <c r="A23" s="13"/>
      <c r="B23" s="11" t="s">
        <v>215</v>
      </c>
      <c r="C23" s="9"/>
      <c r="D23" s="9">
        <v>47.5</v>
      </c>
      <c r="E23" s="8" t="s">
        <v>216</v>
      </c>
      <c r="F23" s="10">
        <f t="shared" si="0"/>
        <v>47.5</v>
      </c>
      <c r="G23" s="11"/>
      <c r="H23" s="9"/>
      <c r="I23" s="8"/>
      <c r="J23" s="9"/>
      <c r="K23" s="12"/>
    </row>
    <row r="24" spans="1:11" ht="15.75">
      <c r="A24" s="13"/>
      <c r="B24" s="84" t="s">
        <v>206</v>
      </c>
      <c r="C24" s="9"/>
      <c r="D24" s="9">
        <v>20.8</v>
      </c>
      <c r="E24" s="8" t="s">
        <v>217</v>
      </c>
      <c r="F24" s="10">
        <f t="shared" si="0"/>
        <v>20.8</v>
      </c>
      <c r="G24" s="11"/>
      <c r="H24" s="9"/>
      <c r="I24" s="8"/>
      <c r="J24" s="9"/>
      <c r="K24" s="12"/>
    </row>
    <row r="25" spans="1:11" ht="15.75">
      <c r="A25" s="7"/>
      <c r="B25" s="11" t="s">
        <v>209</v>
      </c>
      <c r="C25" s="9"/>
      <c r="D25" s="9">
        <v>43.8</v>
      </c>
      <c r="E25" s="127" t="s">
        <v>218</v>
      </c>
      <c r="F25" s="10">
        <f t="shared" si="0"/>
        <v>43.8</v>
      </c>
      <c r="G25" s="11"/>
      <c r="H25" s="9"/>
      <c r="I25" s="8"/>
      <c r="J25" s="9"/>
      <c r="K25" s="12"/>
    </row>
    <row r="26" spans="1:11" ht="15.75">
      <c r="A26" s="7"/>
      <c r="B26" s="11" t="s">
        <v>219</v>
      </c>
      <c r="C26" s="9"/>
      <c r="D26" s="9">
        <f>136</f>
        <v>136</v>
      </c>
      <c r="E26" s="127" t="s">
        <v>218</v>
      </c>
      <c r="F26" s="10">
        <f t="shared" si="0"/>
        <v>136</v>
      </c>
      <c r="G26" s="11"/>
      <c r="H26" s="9"/>
      <c r="I26" s="8"/>
      <c r="J26" s="9"/>
      <c r="K26" s="12"/>
    </row>
    <row r="27" spans="1:11" ht="15.75">
      <c r="A27" s="7"/>
      <c r="B27" s="11" t="s">
        <v>220</v>
      </c>
      <c r="C27" s="9"/>
      <c r="D27" s="9">
        <v>30</v>
      </c>
      <c r="E27" s="127" t="s">
        <v>137</v>
      </c>
      <c r="F27" s="10">
        <f t="shared" si="0"/>
        <v>30</v>
      </c>
      <c r="G27" s="11"/>
      <c r="H27" s="9"/>
      <c r="I27" s="8"/>
      <c r="J27" s="9"/>
      <c r="K27" s="12"/>
    </row>
    <row r="28" spans="1:11" ht="15.75">
      <c r="A28" s="7"/>
      <c r="B28" s="84" t="s">
        <v>201</v>
      </c>
      <c r="C28" s="9"/>
      <c r="D28" s="9">
        <v>30</v>
      </c>
      <c r="E28" s="127" t="s">
        <v>137</v>
      </c>
      <c r="F28" s="10">
        <f t="shared" si="0"/>
        <v>30</v>
      </c>
      <c r="G28" s="11"/>
      <c r="H28" s="9"/>
      <c r="I28" s="8"/>
      <c r="J28" s="9"/>
      <c r="K28" s="12"/>
    </row>
    <row r="29" spans="1:11" ht="15.75">
      <c r="A29" s="7"/>
      <c r="B29" s="11" t="s">
        <v>221</v>
      </c>
      <c r="C29" s="9"/>
      <c r="D29" s="9">
        <v>832.6</v>
      </c>
      <c r="E29" s="127" t="s">
        <v>137</v>
      </c>
      <c r="F29" s="10">
        <f t="shared" si="0"/>
        <v>832.6</v>
      </c>
      <c r="G29" s="11"/>
      <c r="H29" s="9"/>
      <c r="I29" s="8"/>
      <c r="J29" s="9"/>
      <c r="K29" s="12"/>
    </row>
    <row r="30" spans="1:11" ht="31.5">
      <c r="A30" s="7"/>
      <c r="B30" s="8" t="s">
        <v>222</v>
      </c>
      <c r="C30" s="9"/>
      <c r="D30" s="9">
        <v>48.8</v>
      </c>
      <c r="E30" s="127" t="s">
        <v>17</v>
      </c>
      <c r="F30" s="10">
        <f t="shared" si="0"/>
        <v>48.8</v>
      </c>
      <c r="G30" s="11"/>
      <c r="H30" s="9"/>
      <c r="I30" s="8"/>
      <c r="J30" s="9"/>
      <c r="K30" s="12"/>
    </row>
    <row r="31" spans="1:11" ht="31.5">
      <c r="A31" s="7"/>
      <c r="B31" s="8" t="s">
        <v>198</v>
      </c>
      <c r="C31" s="9"/>
      <c r="D31" s="9">
        <v>51.3</v>
      </c>
      <c r="E31" s="127" t="s">
        <v>223</v>
      </c>
      <c r="F31" s="10">
        <f t="shared" si="0"/>
        <v>51.3</v>
      </c>
      <c r="G31" s="11"/>
      <c r="H31" s="9"/>
      <c r="I31" s="8"/>
      <c r="J31" s="9"/>
      <c r="K31" s="12"/>
    </row>
    <row r="32" spans="1:11" ht="15.75">
      <c r="A32" s="7"/>
      <c r="B32" s="11" t="s">
        <v>214</v>
      </c>
      <c r="C32" s="9"/>
      <c r="D32" s="9">
        <v>700</v>
      </c>
      <c r="E32" s="127" t="s">
        <v>137</v>
      </c>
      <c r="F32" s="10">
        <f t="shared" si="0"/>
        <v>700</v>
      </c>
      <c r="G32" s="11"/>
      <c r="H32" s="9"/>
      <c r="I32" s="8"/>
      <c r="J32" s="9"/>
      <c r="K32" s="12"/>
    </row>
    <row r="33" spans="1:11" ht="15.75">
      <c r="A33" s="13"/>
      <c r="B33" s="11"/>
      <c r="C33" s="9"/>
      <c r="D33" s="9"/>
      <c r="E33" s="127"/>
      <c r="F33" s="10">
        <f t="shared" si="0"/>
        <v>0</v>
      </c>
      <c r="G33" s="11"/>
      <c r="H33" s="9"/>
      <c r="I33" s="8"/>
      <c r="J33" s="9"/>
      <c r="K33" s="12"/>
    </row>
    <row r="34" spans="1:11" ht="15.75">
      <c r="A34" s="13"/>
      <c r="B34" s="11"/>
      <c r="C34" s="9"/>
      <c r="D34" s="9"/>
      <c r="E34" s="128"/>
      <c r="F34" s="10">
        <f t="shared" si="0"/>
        <v>0</v>
      </c>
      <c r="G34" s="11"/>
      <c r="H34" s="9"/>
      <c r="I34" s="8"/>
      <c r="J34" s="9"/>
      <c r="K34" s="12"/>
    </row>
    <row r="35" spans="1:11" ht="15.75">
      <c r="A35" s="7"/>
      <c r="B35" s="11"/>
      <c r="C35" s="9"/>
      <c r="D35" s="9"/>
      <c r="E35" s="127"/>
      <c r="F35" s="10">
        <f t="shared" si="0"/>
        <v>0</v>
      </c>
      <c r="G35" s="11"/>
      <c r="H35" s="9"/>
      <c r="I35" s="8"/>
      <c r="J35" s="9"/>
      <c r="K35" s="12"/>
    </row>
    <row r="36" spans="1:11" ht="15.75">
      <c r="A36" s="7"/>
      <c r="B36" s="11"/>
      <c r="C36" s="9"/>
      <c r="D36" s="9"/>
      <c r="E36" s="127"/>
      <c r="F36" s="10">
        <f t="shared" si="0"/>
        <v>0</v>
      </c>
      <c r="G36" s="11"/>
      <c r="H36" s="9"/>
      <c r="I36" s="8"/>
      <c r="J36" s="9"/>
      <c r="K36" s="12"/>
    </row>
    <row r="37" spans="1:11" ht="15.75">
      <c r="A37" s="7"/>
      <c r="B37" s="11"/>
      <c r="C37" s="9"/>
      <c r="D37" s="9"/>
      <c r="E37" s="127"/>
      <c r="F37" s="10">
        <f t="shared" si="0"/>
        <v>0</v>
      </c>
      <c r="G37" s="11"/>
      <c r="H37" s="9"/>
      <c r="I37" s="8"/>
      <c r="J37" s="9"/>
      <c r="K37" s="12"/>
    </row>
    <row r="38" spans="1:11" ht="15.75">
      <c r="A38" s="7"/>
      <c r="B38" s="11"/>
      <c r="C38" s="9"/>
      <c r="D38" s="9"/>
      <c r="E38" s="127"/>
      <c r="F38" s="10">
        <f t="shared" si="0"/>
        <v>0</v>
      </c>
      <c r="G38" s="11"/>
      <c r="H38" s="9"/>
      <c r="I38" s="8"/>
      <c r="J38" s="9"/>
      <c r="K38" s="12"/>
    </row>
    <row r="39" spans="1:11" ht="15.75">
      <c r="A39" s="7"/>
      <c r="B39" s="11"/>
      <c r="C39" s="9"/>
      <c r="D39" s="9"/>
      <c r="E39" s="127"/>
      <c r="F39" s="10">
        <f t="shared" si="0"/>
        <v>0</v>
      </c>
      <c r="G39" s="11"/>
      <c r="H39" s="9"/>
      <c r="I39" s="8"/>
      <c r="J39" s="9"/>
      <c r="K39" s="12"/>
    </row>
    <row r="40" spans="1:11" ht="15.75">
      <c r="A40" s="7"/>
      <c r="B40" s="11"/>
      <c r="C40" s="9"/>
      <c r="D40" s="9"/>
      <c r="E40" s="127"/>
      <c r="F40" s="10">
        <f t="shared" si="0"/>
        <v>0</v>
      </c>
      <c r="G40" s="11"/>
      <c r="H40" s="9"/>
      <c r="I40" s="8"/>
      <c r="J40" s="9"/>
      <c r="K40" s="12"/>
    </row>
    <row r="41" spans="1:11" ht="15.75">
      <c r="A41" s="7"/>
      <c r="B41" s="11"/>
      <c r="C41" s="9"/>
      <c r="D41" s="9"/>
      <c r="E41" s="127"/>
      <c r="F41" s="10">
        <f t="shared" si="0"/>
        <v>0</v>
      </c>
      <c r="G41" s="11"/>
      <c r="H41" s="9"/>
      <c r="I41" s="8"/>
      <c r="J41" s="9"/>
      <c r="K41" s="12"/>
    </row>
    <row r="42" spans="1:11" ht="15.75">
      <c r="A42" s="7"/>
      <c r="B42" s="11"/>
      <c r="C42" s="9"/>
      <c r="D42" s="9"/>
      <c r="E42" s="127"/>
      <c r="F42" s="10">
        <f t="shared" si="0"/>
        <v>0</v>
      </c>
      <c r="G42" s="11"/>
      <c r="H42" s="9"/>
      <c r="I42" s="8"/>
      <c r="J42" s="9"/>
      <c r="K42" s="12"/>
    </row>
    <row r="43" spans="1:11" ht="15.75">
      <c r="A43" s="13"/>
      <c r="B43" s="11"/>
      <c r="C43" s="9"/>
      <c r="D43" s="9"/>
      <c r="E43" s="127"/>
      <c r="F43" s="10">
        <f t="shared" si="0"/>
        <v>0</v>
      </c>
      <c r="G43" s="11"/>
      <c r="H43" s="9"/>
      <c r="I43" s="8"/>
      <c r="J43" s="9"/>
      <c r="K43" s="12"/>
    </row>
    <row r="44" spans="1:11" ht="15.75">
      <c r="A44" s="13"/>
      <c r="B44" s="11"/>
      <c r="C44" s="9"/>
      <c r="D44" s="9"/>
      <c r="E44" s="127"/>
      <c r="F44" s="10">
        <f t="shared" si="0"/>
        <v>0</v>
      </c>
      <c r="G44" s="11"/>
      <c r="H44" s="9"/>
      <c r="I44" s="8"/>
      <c r="J44" s="9"/>
      <c r="K44" s="12"/>
    </row>
    <row r="45" spans="1:11" ht="15.75">
      <c r="A45" s="14"/>
      <c r="B45" s="15"/>
      <c r="C45" s="16"/>
      <c r="D45" s="16"/>
      <c r="E45" s="127"/>
      <c r="F45" s="10">
        <f t="shared" si="0"/>
        <v>0</v>
      </c>
      <c r="G45" s="15"/>
      <c r="H45" s="16"/>
      <c r="I45" s="17"/>
      <c r="J45" s="16"/>
      <c r="K45" s="12"/>
    </row>
    <row r="46" spans="1:11" ht="15.75">
      <c r="A46" s="14"/>
      <c r="B46" s="15"/>
      <c r="C46" s="16"/>
      <c r="D46" s="16"/>
      <c r="F46" s="10">
        <f t="shared" si="0"/>
        <v>0</v>
      </c>
      <c r="G46" s="15"/>
      <c r="H46" s="16"/>
      <c r="I46" s="17"/>
      <c r="J46" s="16"/>
      <c r="K46" s="12"/>
    </row>
    <row r="47" spans="1:11" ht="15.75">
      <c r="A47" s="14"/>
      <c r="B47" s="15"/>
      <c r="C47" s="16"/>
      <c r="D47" s="16"/>
      <c r="E47" s="127"/>
      <c r="F47" s="10">
        <f t="shared" si="0"/>
        <v>0</v>
      </c>
      <c r="G47" s="15"/>
      <c r="H47" s="16"/>
      <c r="I47" s="17"/>
      <c r="J47" s="16"/>
      <c r="K47" s="12"/>
    </row>
    <row r="48" spans="1:11" ht="15.75">
      <c r="A48" s="15"/>
      <c r="B48" s="18" t="s">
        <v>23</v>
      </c>
      <c r="C48" s="19">
        <f>SUM(C5:C47)</f>
        <v>45.1</v>
      </c>
      <c r="D48" s="19">
        <f>SUM(D5:D47)</f>
        <v>7803.880000000001</v>
      </c>
      <c r="E48" s="20"/>
      <c r="F48" s="21">
        <f t="shared" si="0"/>
        <v>7848.980000000001</v>
      </c>
      <c r="G48" s="22"/>
      <c r="H48" s="19">
        <f>SUM(H5:H47)</f>
        <v>32.1</v>
      </c>
      <c r="I48" s="20"/>
      <c r="J48" s="19">
        <f>SUM(J5:J47)</f>
        <v>2184.7</v>
      </c>
      <c r="K48" s="23">
        <f>C48-H48</f>
        <v>13</v>
      </c>
    </row>
    <row r="51" spans="2:8" ht="15.75">
      <c r="B51" s="24" t="s">
        <v>24</v>
      </c>
      <c r="F51" s="25"/>
      <c r="G51" s="169" t="s">
        <v>224</v>
      </c>
      <c r="H51" s="169"/>
    </row>
    <row r="52" spans="2:8" ht="15">
      <c r="B52" s="24"/>
      <c r="F52" s="170" t="s">
        <v>26</v>
      </c>
      <c r="G52" s="170"/>
      <c r="H52" s="170"/>
    </row>
    <row r="53" spans="2:8" ht="15.75">
      <c r="B53" s="24" t="s">
        <v>27</v>
      </c>
      <c r="F53" s="25"/>
      <c r="G53" s="169" t="s">
        <v>225</v>
      </c>
      <c r="H53" s="169"/>
    </row>
    <row r="54" spans="6:8" ht="12.75">
      <c r="F54" s="170" t="s">
        <v>26</v>
      </c>
      <c r="G54" s="170"/>
      <c r="H54" s="170"/>
    </row>
  </sheetData>
  <sheetProtection selectLockedCells="1" selectUnlockedCells="1"/>
  <mergeCells count="12">
    <mergeCell ref="G51:H51"/>
    <mergeCell ref="F52:H52"/>
    <mergeCell ref="G53:H53"/>
    <mergeCell ref="F54:H54"/>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Степанюк Віталій</cp:lastModifiedBy>
  <dcterms:modified xsi:type="dcterms:W3CDTF">2023-10-24T12:21:59Z</dcterms:modified>
  <cp:category/>
  <cp:version/>
  <cp:contentType/>
  <cp:contentStatus/>
</cp:coreProperties>
</file>