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D:\Робоча 2022\4 звіт про хід виконання МЦП\4 Здоров'я киян рік\1.  20.02.2022 Лист на отправку\"/>
    </mc:Choice>
  </mc:AlternateContent>
  <xr:revisionPtr revIDLastSave="0" documentId="13_ncr:1_{1207D4EC-D880-4ADD-8EA4-C5C29DB13BA7}" xr6:coauthVersionLast="47" xr6:coauthVersionMax="47" xr10:uidLastSave="{00000000-0000-0000-0000-000000000000}"/>
  <bookViews>
    <workbookView xWindow="-120" yWindow="-120" windowWidth="29040" windowHeight="15840" activeTab="2" xr2:uid="{00000000-000D-0000-FFFF-FFFF00000000}"/>
  </bookViews>
  <sheets>
    <sheet name="додаток1 " sheetId="3" r:id="rId1"/>
    <sheet name="додаток 2 " sheetId="6" r:id="rId2"/>
    <sheet name="додаток 3 " sheetId="7" r:id="rId3"/>
  </sheets>
  <definedNames>
    <definedName name="_xlnm.Print_Area" localSheetId="0">'додаток1 '!$A$1:$M$178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6" i="3" l="1"/>
  <c r="G456" i="6"/>
  <c r="G572" i="6"/>
  <c r="F566" i="6"/>
  <c r="G461" i="6"/>
  <c r="G286" i="6"/>
  <c r="G250" i="6"/>
  <c r="G178" i="6" l="1"/>
  <c r="I192" i="3"/>
  <c r="H192" i="3"/>
  <c r="D192" i="3" l="1"/>
  <c r="H127" i="3"/>
  <c r="H128" i="3"/>
  <c r="H126" i="3"/>
  <c r="H94" i="3"/>
  <c r="H23" i="3"/>
  <c r="H77" i="3"/>
  <c r="I77" i="3"/>
  <c r="G479" i="6"/>
  <c r="G477" i="6"/>
  <c r="G427" i="6"/>
  <c r="G376" i="6"/>
  <c r="G380" i="6"/>
  <c r="H119" i="3"/>
  <c r="H118" i="3"/>
  <c r="G355" i="6"/>
  <c r="G353" i="6"/>
  <c r="I111" i="3"/>
  <c r="G350" i="6"/>
  <c r="J109" i="3"/>
  <c r="K109" i="3"/>
  <c r="I109" i="3"/>
  <c r="H110" i="3"/>
  <c r="H106" i="3"/>
  <c r="H105" i="3"/>
  <c r="J105" i="3"/>
  <c r="K105" i="3"/>
  <c r="I105" i="3"/>
  <c r="I99" i="3"/>
  <c r="G321" i="6"/>
  <c r="G319" i="6"/>
  <c r="G291" i="6"/>
  <c r="G282" i="6"/>
  <c r="G280" i="6"/>
  <c r="G278" i="6"/>
  <c r="G276" i="6"/>
  <c r="G259" i="6"/>
  <c r="G234" i="6"/>
  <c r="G209" i="6"/>
  <c r="G188" i="6"/>
  <c r="G186" i="6"/>
  <c r="G120" i="6"/>
  <c r="G128" i="6"/>
  <c r="G150" i="6"/>
  <c r="G155" i="6"/>
  <c r="G165" i="6"/>
  <c r="G163" i="6"/>
  <c r="G148" i="6"/>
  <c r="G118" i="6"/>
  <c r="D163" i="3"/>
  <c r="H109" i="3" l="1"/>
  <c r="G192" i="3"/>
  <c r="J175" i="3"/>
  <c r="I155" i="3"/>
  <c r="J155" i="3"/>
  <c r="K155" i="3"/>
  <c r="H155" i="3"/>
  <c r="H154" i="3"/>
  <c r="H146" i="3"/>
  <c r="H137" i="3"/>
  <c r="H139" i="3"/>
  <c r="H138" i="3"/>
  <c r="G403" i="6"/>
  <c r="G415" i="6"/>
  <c r="H61" i="3"/>
  <c r="H584" i="6" l="1"/>
  <c r="G452" i="6"/>
  <c r="G438" i="6"/>
  <c r="G429" i="6"/>
  <c r="G407" i="6"/>
  <c r="G395" i="6"/>
  <c r="G315" i="6"/>
  <c r="G204" i="6"/>
  <c r="G140" i="6"/>
  <c r="G124" i="6"/>
  <c r="G112" i="6"/>
  <c r="G103" i="6"/>
  <c r="G99" i="6"/>
  <c r="G30" i="6"/>
  <c r="G29" i="6"/>
  <c r="G26" i="6"/>
  <c r="F25" i="6"/>
  <c r="G25" i="6"/>
  <c r="H18" i="6"/>
  <c r="H22" i="6"/>
  <c r="G22" i="6"/>
  <c r="F21" i="6"/>
  <c r="G21" i="6"/>
  <c r="G18" i="6"/>
  <c r="F17" i="6"/>
  <c r="G17" i="6"/>
  <c r="F13" i="6"/>
  <c r="G187" i="6" l="1"/>
  <c r="G399" i="6" l="1"/>
  <c r="G95" i="6" l="1"/>
  <c r="F577" i="6" l="1"/>
  <c r="F552" i="6"/>
  <c r="G511" i="6"/>
  <c r="F511" i="6"/>
  <c r="F286" i="6"/>
  <c r="F282" i="6"/>
  <c r="F278" i="6"/>
  <c r="F245" i="6"/>
  <c r="F240" i="6"/>
  <c r="G236" i="6"/>
  <c r="F236" i="6"/>
  <c r="G594" i="6" l="1"/>
  <c r="G586" i="6"/>
  <c r="G582" i="6"/>
  <c r="G577" i="6"/>
  <c r="G552" i="6" l="1"/>
  <c r="G537" i="6"/>
  <c r="G523" i="6"/>
  <c r="G502" i="6"/>
  <c r="G498" i="6"/>
  <c r="G493" i="6" l="1"/>
  <c r="G492" i="6"/>
  <c r="H55" i="3" l="1"/>
  <c r="D55" i="3"/>
  <c r="H577" i="6" l="1"/>
  <c r="G601" i="6"/>
  <c r="H601" i="6" s="1"/>
  <c r="G442" i="6"/>
  <c r="H442" i="6" s="1"/>
  <c r="H438" i="6"/>
  <c r="H429" i="6"/>
  <c r="H399" i="6"/>
  <c r="G382" i="6"/>
  <c r="H382" i="6" s="1"/>
  <c r="G378" i="6"/>
  <c r="H378" i="6" s="1"/>
  <c r="H355" i="6"/>
  <c r="G306" i="6"/>
  <c r="H306" i="6" s="1"/>
  <c r="G300" i="6"/>
  <c r="H300" i="6" s="1"/>
  <c r="G245" i="6"/>
  <c r="H245" i="6" s="1"/>
  <c r="G240" i="6"/>
  <c r="H240" i="6" s="1"/>
  <c r="H236" i="6"/>
  <c r="H165" i="6"/>
  <c r="G144" i="6"/>
  <c r="H144" i="6" s="1"/>
  <c r="G136" i="6"/>
  <c r="H136" i="6" s="1"/>
  <c r="H112" i="6"/>
  <c r="H600" i="6"/>
  <c r="H599" i="6"/>
  <c r="H598" i="6"/>
  <c r="H597" i="6"/>
  <c r="H596" i="6"/>
  <c r="H595" i="6"/>
  <c r="H594" i="6"/>
  <c r="H593" i="6"/>
  <c r="H592" i="6"/>
  <c r="H587" i="6"/>
  <c r="H586" i="6"/>
  <c r="H585" i="6"/>
  <c r="H583" i="6"/>
  <c r="H582" i="6"/>
  <c r="H581" i="6"/>
  <c r="H580" i="6"/>
  <c r="H579" i="6"/>
  <c r="H578" i="6"/>
  <c r="H576" i="6"/>
  <c r="H575" i="6"/>
  <c r="H574" i="6"/>
  <c r="H572" i="6"/>
  <c r="H571" i="6"/>
  <c r="H570" i="6"/>
  <c r="H569" i="6"/>
  <c r="H568" i="6"/>
  <c r="H567" i="6"/>
  <c r="G566" i="6"/>
  <c r="H566" i="6" s="1"/>
  <c r="H565" i="6"/>
  <c r="H564" i="6"/>
  <c r="H557" i="6"/>
  <c r="G556" i="6"/>
  <c r="H556" i="6" s="1"/>
  <c r="H555" i="6"/>
  <c r="H554" i="6"/>
  <c r="H553" i="6"/>
  <c r="H552" i="6"/>
  <c r="H551" i="6"/>
  <c r="H550" i="6"/>
  <c r="H549" i="6"/>
  <c r="G548" i="6"/>
  <c r="H548" i="6" s="1"/>
  <c r="H547" i="6"/>
  <c r="H546" i="6"/>
  <c r="H541" i="6"/>
  <c r="G540" i="6"/>
  <c r="H540" i="6" s="1"/>
  <c r="H539" i="6"/>
  <c r="H538" i="6"/>
  <c r="H537" i="6"/>
  <c r="G536" i="6"/>
  <c r="H536" i="6" s="1"/>
  <c r="H535" i="6"/>
  <c r="H534" i="6"/>
  <c r="H533" i="6"/>
  <c r="G532" i="6"/>
  <c r="H532" i="6" s="1"/>
  <c r="H531" i="6"/>
  <c r="H530" i="6"/>
  <c r="H528" i="6"/>
  <c r="H527" i="6"/>
  <c r="H526" i="6"/>
  <c r="H525" i="6"/>
  <c r="H524" i="6"/>
  <c r="H523" i="6"/>
  <c r="H522" i="6"/>
  <c r="H521" i="6"/>
  <c r="H520" i="6"/>
  <c r="H519" i="6"/>
  <c r="H518" i="6"/>
  <c r="H517" i="6"/>
  <c r="H516" i="6"/>
  <c r="H515" i="6"/>
  <c r="H514" i="6"/>
  <c r="H513" i="6"/>
  <c r="H512" i="6"/>
  <c r="H511" i="6"/>
  <c r="H510" i="6"/>
  <c r="H509" i="6"/>
  <c r="H503" i="6"/>
  <c r="H502" i="6"/>
  <c r="H501" i="6"/>
  <c r="H500" i="6"/>
  <c r="H499" i="6"/>
  <c r="H498" i="6"/>
  <c r="H497" i="6"/>
  <c r="H496" i="6"/>
  <c r="H492" i="6"/>
  <c r="H491" i="6"/>
  <c r="H490" i="6"/>
  <c r="H483" i="6"/>
  <c r="H482" i="6"/>
  <c r="H481" i="6"/>
  <c r="H479" i="6"/>
  <c r="H478" i="6"/>
  <c r="H477" i="6"/>
  <c r="H473" i="6"/>
  <c r="H472" i="6"/>
  <c r="H471" i="6"/>
  <c r="H469" i="6"/>
  <c r="H468" i="6"/>
  <c r="H467" i="6"/>
  <c r="H465" i="6"/>
  <c r="H464" i="6"/>
  <c r="H463" i="6"/>
  <c r="H461" i="6"/>
  <c r="H460" i="6"/>
  <c r="H459" i="6"/>
  <c r="H456" i="6"/>
  <c r="H455" i="6"/>
  <c r="H454" i="6"/>
  <c r="H452" i="6"/>
  <c r="H451" i="6"/>
  <c r="H450" i="6"/>
  <c r="H446" i="6"/>
  <c r="H445" i="6"/>
  <c r="H444" i="6"/>
  <c r="H441" i="6"/>
  <c r="H440" i="6"/>
  <c r="H437" i="6"/>
  <c r="H436" i="6"/>
  <c r="G433" i="6"/>
  <c r="H433" i="6" s="1"/>
  <c r="H432" i="6"/>
  <c r="H431" i="6"/>
  <c r="H428" i="6"/>
  <c r="H427" i="6"/>
  <c r="H425" i="6"/>
  <c r="H424" i="6"/>
  <c r="H423" i="6"/>
  <c r="H421" i="6"/>
  <c r="H420" i="6"/>
  <c r="H419" i="6"/>
  <c r="H415" i="6"/>
  <c r="H414" i="6"/>
  <c r="H413" i="6"/>
  <c r="H407" i="6"/>
  <c r="H406" i="6"/>
  <c r="H405" i="6"/>
  <c r="H403" i="6"/>
  <c r="H402" i="6"/>
  <c r="H401" i="6"/>
  <c r="H398" i="6"/>
  <c r="H397" i="6"/>
  <c r="H395" i="6"/>
  <c r="H394" i="6"/>
  <c r="H393" i="6"/>
  <c r="H386" i="6"/>
  <c r="H385" i="6"/>
  <c r="H384" i="6"/>
  <c r="H381" i="6"/>
  <c r="H380" i="6"/>
  <c r="H377" i="6"/>
  <c r="H376" i="6"/>
  <c r="H374" i="6"/>
  <c r="H373" i="6"/>
  <c r="H372" i="6"/>
  <c r="H370" i="6"/>
  <c r="H369" i="6"/>
  <c r="H368" i="6"/>
  <c r="H366" i="6"/>
  <c r="H365" i="6"/>
  <c r="H364" i="6"/>
  <c r="H361" i="6"/>
  <c r="H360" i="6"/>
  <c r="H359" i="6"/>
  <c r="H354" i="6"/>
  <c r="H353" i="6"/>
  <c r="H350" i="6"/>
  <c r="H349" i="6"/>
  <c r="H348" i="6"/>
  <c r="G344" i="6"/>
  <c r="H344" i="6" s="1"/>
  <c r="H343" i="6"/>
  <c r="H342" i="6"/>
  <c r="G339" i="6"/>
  <c r="H339" i="6" s="1"/>
  <c r="H338" i="6"/>
  <c r="H337" i="6"/>
  <c r="H334" i="6"/>
  <c r="H333" i="6"/>
  <c r="H332" i="6"/>
  <c r="G330" i="6"/>
  <c r="H330" i="6" s="1"/>
  <c r="H329" i="6"/>
  <c r="H328" i="6"/>
  <c r="H325" i="6"/>
  <c r="H324" i="6"/>
  <c r="H323" i="6"/>
  <c r="H321" i="6"/>
  <c r="H320" i="6"/>
  <c r="H319" i="6"/>
  <c r="H315" i="6"/>
  <c r="H314" i="6"/>
  <c r="H313" i="6"/>
  <c r="G310" i="6"/>
  <c r="H310" i="6" s="1"/>
  <c r="H309" i="6"/>
  <c r="H308" i="6"/>
  <c r="H305" i="6"/>
  <c r="H304" i="6"/>
  <c r="H299" i="6"/>
  <c r="H298" i="6"/>
  <c r="H295" i="6"/>
  <c r="H294" i="6"/>
  <c r="H293" i="6"/>
  <c r="H291" i="6"/>
  <c r="H290" i="6"/>
  <c r="H289" i="6"/>
  <c r="H286" i="6"/>
  <c r="H285" i="6"/>
  <c r="H284" i="6"/>
  <c r="H282" i="6"/>
  <c r="H281" i="6"/>
  <c r="H280" i="6"/>
  <c r="H278" i="6"/>
  <c r="H277" i="6"/>
  <c r="H276" i="6"/>
  <c r="H272" i="6"/>
  <c r="H271" i="6"/>
  <c r="H270" i="6"/>
  <c r="H268" i="6"/>
  <c r="H267" i="6"/>
  <c r="H266" i="6"/>
  <c r="H264" i="6"/>
  <c r="H263" i="6"/>
  <c r="H262" i="6"/>
  <c r="H259" i="6"/>
  <c r="H258" i="6"/>
  <c r="H257" i="6"/>
  <c r="H254" i="6"/>
  <c r="H253" i="6"/>
  <c r="H252" i="6"/>
  <c r="H250" i="6"/>
  <c r="H249" i="6"/>
  <c r="H248" i="6"/>
  <c r="H244" i="6"/>
  <c r="H243" i="6"/>
  <c r="H239" i="6"/>
  <c r="H238" i="6"/>
  <c r="H235" i="6"/>
  <c r="H234" i="6"/>
  <c r="H229" i="6"/>
  <c r="H228" i="6"/>
  <c r="H227" i="6"/>
  <c r="H225" i="6"/>
  <c r="H224" i="6"/>
  <c r="H223" i="6"/>
  <c r="H221" i="6"/>
  <c r="H220" i="6"/>
  <c r="H219" i="6"/>
  <c r="G217" i="6"/>
  <c r="H217" i="6" s="1"/>
  <c r="H216" i="6"/>
  <c r="H215" i="6"/>
  <c r="H213" i="6"/>
  <c r="H212" i="6"/>
  <c r="H211" i="6"/>
  <c r="H209" i="6"/>
  <c r="H208" i="6"/>
  <c r="H207" i="6"/>
  <c r="H204" i="6"/>
  <c r="H203" i="6"/>
  <c r="H202" i="6"/>
  <c r="H196" i="6"/>
  <c r="H195" i="6"/>
  <c r="H194" i="6"/>
  <c r="H188" i="6"/>
  <c r="H187" i="6"/>
  <c r="H186" i="6"/>
  <c r="G183" i="6"/>
  <c r="H183" i="6" s="1"/>
  <c r="H182" i="6"/>
  <c r="H181" i="6"/>
  <c r="H178" i="6"/>
  <c r="H177" i="6"/>
  <c r="H176" i="6"/>
  <c r="H173" i="6"/>
  <c r="H172" i="6"/>
  <c r="H171" i="6"/>
  <c r="H169" i="6"/>
  <c r="H168" i="6"/>
  <c r="H167" i="6"/>
  <c r="H164" i="6"/>
  <c r="H163" i="6"/>
  <c r="H160" i="6"/>
  <c r="H159" i="6"/>
  <c r="H158" i="6"/>
  <c r="H155" i="6"/>
  <c r="H154" i="6"/>
  <c r="H153" i="6"/>
  <c r="H150" i="6"/>
  <c r="H149" i="6"/>
  <c r="H148" i="6"/>
  <c r="H143" i="6"/>
  <c r="H142" i="6"/>
  <c r="H140" i="6"/>
  <c r="H139" i="6"/>
  <c r="H138" i="6"/>
  <c r="H135" i="6"/>
  <c r="H134" i="6"/>
  <c r="H132" i="6"/>
  <c r="H131" i="6"/>
  <c r="H130" i="6"/>
  <c r="H128" i="6"/>
  <c r="H127" i="6"/>
  <c r="H126" i="6"/>
  <c r="H124" i="6"/>
  <c r="H123" i="6"/>
  <c r="H122" i="6"/>
  <c r="H120" i="6"/>
  <c r="H119" i="6"/>
  <c r="H118" i="6"/>
  <c r="H116" i="6"/>
  <c r="H115" i="6"/>
  <c r="H114" i="6"/>
  <c r="H111" i="6"/>
  <c r="H110" i="6"/>
  <c r="H107" i="6"/>
  <c r="H106" i="6"/>
  <c r="H105" i="6"/>
  <c r="H103" i="6"/>
  <c r="H102" i="6"/>
  <c r="H101" i="6"/>
  <c r="H99" i="6"/>
  <c r="H98" i="6"/>
  <c r="H97" i="6"/>
  <c r="H95" i="6"/>
  <c r="H94" i="6"/>
  <c r="H93" i="6"/>
  <c r="G91" i="6"/>
  <c r="H91" i="6" s="1"/>
  <c r="H90" i="6"/>
  <c r="H89" i="6"/>
  <c r="H87" i="6"/>
  <c r="H86" i="6"/>
  <c r="H85" i="6"/>
  <c r="H81" i="6"/>
  <c r="H80" i="6"/>
  <c r="H79" i="6"/>
  <c r="H78" i="6"/>
  <c r="H76" i="6"/>
  <c r="H75" i="6"/>
  <c r="H74" i="6"/>
  <c r="H65" i="6"/>
  <c r="H64" i="6"/>
  <c r="H63" i="6"/>
  <c r="H62" i="6"/>
  <c r="H61" i="6"/>
  <c r="H60" i="6"/>
  <c r="H59" i="6"/>
  <c r="H58" i="6"/>
  <c r="H57" i="6"/>
  <c r="H56" i="6"/>
  <c r="H55" i="6"/>
  <c r="H54" i="6"/>
  <c r="H52" i="6"/>
  <c r="H51" i="6"/>
  <c r="H50" i="6"/>
  <c r="H49" i="6"/>
  <c r="H48" i="6"/>
  <c r="G47" i="6"/>
  <c r="H47" i="6" s="1"/>
  <c r="H46" i="6"/>
  <c r="H45" i="6"/>
  <c r="H43" i="6"/>
  <c r="H42" i="6"/>
  <c r="H41" i="6"/>
  <c r="H39" i="6"/>
  <c r="H38" i="6"/>
  <c r="H37" i="6"/>
  <c r="H35" i="6"/>
  <c r="H34" i="6"/>
  <c r="H33" i="6"/>
  <c r="H30" i="6"/>
  <c r="H29" i="6"/>
  <c r="H28" i="6"/>
  <c r="H27" i="6"/>
  <c r="H26" i="6"/>
  <c r="H25" i="6"/>
  <c r="H24" i="6"/>
  <c r="H23" i="6"/>
  <c r="H21" i="6"/>
  <c r="H20" i="6"/>
  <c r="H19" i="6"/>
  <c r="H17" i="6"/>
  <c r="H16" i="6"/>
  <c r="H15" i="6"/>
  <c r="H13" i="6"/>
  <c r="H12" i="6"/>
  <c r="H11" i="6"/>
  <c r="H73" i="3"/>
  <c r="H74" i="3"/>
  <c r="H108" i="3"/>
  <c r="H112" i="3"/>
  <c r="H176" i="3"/>
  <c r="J29" i="3" l="1"/>
  <c r="H29" i="3" l="1"/>
  <c r="J35" i="3" l="1"/>
  <c r="K35" i="3"/>
  <c r="I35" i="3"/>
  <c r="F35" i="3"/>
  <c r="G35" i="3"/>
  <c r="E35" i="3"/>
  <c r="J42" i="3"/>
  <c r="K42" i="3"/>
  <c r="I42" i="3"/>
  <c r="G42" i="3"/>
  <c r="F42" i="3"/>
  <c r="E42" i="3"/>
  <c r="E122" i="3"/>
  <c r="L18" i="3"/>
  <c r="J12" i="3"/>
  <c r="K12" i="3"/>
  <c r="K18" i="3" s="1"/>
  <c r="I12" i="3"/>
  <c r="I18" i="3" s="1"/>
  <c r="F12" i="3"/>
  <c r="G12" i="3"/>
  <c r="G18" i="3" s="1"/>
  <c r="E12" i="3"/>
  <c r="E18" i="3" s="1"/>
  <c r="D13" i="3"/>
  <c r="D14" i="3"/>
  <c r="D15" i="3"/>
  <c r="D16" i="3"/>
  <c r="D17" i="3"/>
  <c r="H13" i="3"/>
  <c r="H14" i="3"/>
  <c r="H15" i="3"/>
  <c r="H16" i="3"/>
  <c r="H17" i="3"/>
  <c r="D43" i="3"/>
  <c r="D44" i="3"/>
  <c r="D45" i="3"/>
  <c r="D46" i="3"/>
  <c r="D47" i="3"/>
  <c r="D48" i="3"/>
  <c r="D49" i="3"/>
  <c r="D50" i="3"/>
  <c r="D51" i="3"/>
  <c r="J52" i="3"/>
  <c r="K52" i="3"/>
  <c r="I52" i="3"/>
  <c r="F52" i="3"/>
  <c r="G52" i="3"/>
  <c r="E52" i="3"/>
  <c r="D53" i="3"/>
  <c r="D54" i="3"/>
  <c r="H53" i="3"/>
  <c r="H54" i="3"/>
  <c r="J56" i="3"/>
  <c r="K56" i="3"/>
  <c r="I56" i="3"/>
  <c r="G56" i="3"/>
  <c r="E56" i="3"/>
  <c r="D57" i="3"/>
  <c r="D58" i="3"/>
  <c r="D59" i="3"/>
  <c r="H57" i="3"/>
  <c r="H58" i="3"/>
  <c r="H59" i="3"/>
  <c r="E60" i="3"/>
  <c r="K60" i="3"/>
  <c r="J60" i="3"/>
  <c r="I60" i="3"/>
  <c r="G60" i="3"/>
  <c r="F60" i="3"/>
  <c r="D60" i="3" s="1"/>
  <c r="J62" i="3"/>
  <c r="K62" i="3"/>
  <c r="I62" i="3"/>
  <c r="F62" i="3"/>
  <c r="G62" i="3"/>
  <c r="E62" i="3"/>
  <c r="D63" i="3"/>
  <c r="H63" i="3"/>
  <c r="J64" i="3"/>
  <c r="K64" i="3"/>
  <c r="I64" i="3"/>
  <c r="F64" i="3"/>
  <c r="G64" i="3"/>
  <c r="E64" i="3"/>
  <c r="D65" i="3"/>
  <c r="D66" i="3"/>
  <c r="D67" i="3"/>
  <c r="H65" i="3"/>
  <c r="H66" i="3"/>
  <c r="H67" i="3"/>
  <c r="J68" i="3"/>
  <c r="K68" i="3"/>
  <c r="I68" i="3"/>
  <c r="F68" i="3"/>
  <c r="G68" i="3"/>
  <c r="E68" i="3"/>
  <c r="D69" i="3"/>
  <c r="D70" i="3"/>
  <c r="H69" i="3"/>
  <c r="H70" i="3"/>
  <c r="J72" i="3"/>
  <c r="K72" i="3"/>
  <c r="I72" i="3"/>
  <c r="F72" i="3"/>
  <c r="G72" i="3"/>
  <c r="E72" i="3"/>
  <c r="J75" i="3"/>
  <c r="K75" i="3"/>
  <c r="I75" i="3"/>
  <c r="F75" i="3"/>
  <c r="G75" i="3"/>
  <c r="E75" i="3"/>
  <c r="D76" i="3"/>
  <c r="H76" i="3"/>
  <c r="H78" i="3"/>
  <c r="H79" i="3"/>
  <c r="F77" i="3"/>
  <c r="G77" i="3"/>
  <c r="E77" i="3"/>
  <c r="D78" i="3"/>
  <c r="D79" i="3"/>
  <c r="J80" i="3"/>
  <c r="K80" i="3"/>
  <c r="I80" i="3"/>
  <c r="F80" i="3"/>
  <c r="G80" i="3"/>
  <c r="E80" i="3"/>
  <c r="D81" i="3"/>
  <c r="H81" i="3"/>
  <c r="D84" i="3"/>
  <c r="D85" i="3"/>
  <c r="D83" i="3"/>
  <c r="E82" i="3"/>
  <c r="D82" i="3" s="1"/>
  <c r="J82" i="3"/>
  <c r="K82" i="3"/>
  <c r="I82" i="3"/>
  <c r="H83" i="3"/>
  <c r="H84" i="3"/>
  <c r="H85" i="3"/>
  <c r="J86" i="3"/>
  <c r="K86" i="3"/>
  <c r="I86" i="3"/>
  <c r="F86" i="3"/>
  <c r="G86" i="3"/>
  <c r="E86" i="3"/>
  <c r="D87" i="3"/>
  <c r="D88" i="3"/>
  <c r="D89" i="3"/>
  <c r="H87" i="3"/>
  <c r="H88" i="3"/>
  <c r="H89" i="3"/>
  <c r="F90" i="3"/>
  <c r="G90" i="3"/>
  <c r="E90" i="3"/>
  <c r="J90" i="3"/>
  <c r="K90" i="3"/>
  <c r="I90" i="3"/>
  <c r="H91" i="3"/>
  <c r="H92" i="3"/>
  <c r="J93" i="3"/>
  <c r="K93" i="3"/>
  <c r="I93" i="3"/>
  <c r="G93" i="3"/>
  <c r="F93" i="3"/>
  <c r="E93" i="3"/>
  <c r="D93" i="3" s="1"/>
  <c r="F95" i="3"/>
  <c r="G95" i="3"/>
  <c r="E95" i="3"/>
  <c r="J95" i="3"/>
  <c r="K95" i="3"/>
  <c r="I95" i="3"/>
  <c r="H96" i="3"/>
  <c r="H97" i="3"/>
  <c r="H98" i="3"/>
  <c r="D100" i="3"/>
  <c r="D101" i="3"/>
  <c r="H100" i="3"/>
  <c r="H101" i="3"/>
  <c r="D99" i="3"/>
  <c r="J102" i="3"/>
  <c r="K102" i="3"/>
  <c r="I102" i="3"/>
  <c r="H102" i="3" s="1"/>
  <c r="G102" i="3"/>
  <c r="F102" i="3"/>
  <c r="E102" i="3"/>
  <c r="D103" i="3"/>
  <c r="D104" i="3"/>
  <c r="H103" i="3"/>
  <c r="H104" i="3"/>
  <c r="H114" i="3"/>
  <c r="D114" i="3"/>
  <c r="D113" i="3"/>
  <c r="J115" i="3"/>
  <c r="K115" i="3"/>
  <c r="I115" i="3"/>
  <c r="F115" i="3"/>
  <c r="G115" i="3"/>
  <c r="E115" i="3"/>
  <c r="F122" i="3"/>
  <c r="G122" i="3"/>
  <c r="D123" i="3"/>
  <c r="D124" i="3"/>
  <c r="D125" i="3"/>
  <c r="H123" i="3"/>
  <c r="H124" i="3"/>
  <c r="H125" i="3"/>
  <c r="I129" i="3"/>
  <c r="K129" i="3"/>
  <c r="J129" i="3"/>
  <c r="G129" i="3"/>
  <c r="F129" i="3"/>
  <c r="E129" i="3"/>
  <c r="D130" i="3"/>
  <c r="D131" i="3"/>
  <c r="H130" i="3"/>
  <c r="H131" i="3"/>
  <c r="F132" i="3"/>
  <c r="G132" i="3"/>
  <c r="E132" i="3"/>
  <c r="H133" i="3"/>
  <c r="H134" i="3"/>
  <c r="H135" i="3"/>
  <c r="I132" i="3"/>
  <c r="K132" i="3"/>
  <c r="H141" i="3"/>
  <c r="H142" i="3"/>
  <c r="H143" i="3"/>
  <c r="H144" i="3"/>
  <c r="I140" i="3"/>
  <c r="K140" i="3"/>
  <c r="D140" i="3"/>
  <c r="D145" i="3"/>
  <c r="E145" i="3"/>
  <c r="E136" i="3" s="1"/>
  <c r="F145" i="3"/>
  <c r="F136" i="3" s="1"/>
  <c r="G145" i="3"/>
  <c r="G136" i="3" s="1"/>
  <c r="I145" i="3"/>
  <c r="K145" i="3"/>
  <c r="F175" i="3"/>
  <c r="H175" i="3"/>
  <c r="D162" i="3"/>
  <c r="D167" i="3"/>
  <c r="E167" i="3"/>
  <c r="F167" i="3"/>
  <c r="G167" i="3"/>
  <c r="I167" i="3"/>
  <c r="H168" i="3"/>
  <c r="J167" i="3"/>
  <c r="E162" i="3"/>
  <c r="F162" i="3"/>
  <c r="G162" i="3"/>
  <c r="I162" i="3"/>
  <c r="K162" i="3"/>
  <c r="K183" i="3" s="1"/>
  <c r="J145" i="3"/>
  <c r="J140" i="3"/>
  <c r="J137" i="3"/>
  <c r="J132" i="3"/>
  <c r="J122" i="3"/>
  <c r="H122" i="3" s="1"/>
  <c r="J113" i="3"/>
  <c r="H113" i="3" s="1"/>
  <c r="J111" i="3"/>
  <c r="H111" i="3" s="1"/>
  <c r="J107" i="3"/>
  <c r="H107" i="3" s="1"/>
  <c r="J99" i="3"/>
  <c r="H99" i="3" s="1"/>
  <c r="J77" i="3"/>
  <c r="J162" i="3"/>
  <c r="D136" i="3" l="1"/>
  <c r="H145" i="3"/>
  <c r="H64" i="3"/>
  <c r="H42" i="3"/>
  <c r="D42" i="3"/>
  <c r="F183" i="3"/>
  <c r="E183" i="3"/>
  <c r="D129" i="3"/>
  <c r="D77" i="3"/>
  <c r="G71" i="3"/>
  <c r="H132" i="3"/>
  <c r="D122" i="3"/>
  <c r="D12" i="3"/>
  <c r="D18" i="3" s="1"/>
  <c r="H60" i="3"/>
  <c r="K71" i="3"/>
  <c r="J136" i="3"/>
  <c r="J71" i="3"/>
  <c r="H82" i="3"/>
  <c r="K136" i="3"/>
  <c r="J183" i="3"/>
  <c r="D183" i="3"/>
  <c r="H140" i="3"/>
  <c r="H136" i="3" s="1"/>
  <c r="F18" i="3"/>
  <c r="I183" i="3"/>
  <c r="G183" i="3"/>
  <c r="F71" i="3"/>
  <c r="F149" i="3" s="1"/>
  <c r="D64" i="3"/>
  <c r="G149" i="3"/>
  <c r="D52" i="3"/>
  <c r="H56" i="3"/>
  <c r="H93" i="3"/>
  <c r="H72" i="3"/>
  <c r="H12" i="3"/>
  <c r="H18" i="3" s="1"/>
  <c r="I136" i="3"/>
  <c r="D75" i="3"/>
  <c r="E71" i="3"/>
  <c r="H75" i="3"/>
  <c r="I71" i="3"/>
  <c r="D95" i="3"/>
  <c r="H52" i="3"/>
  <c r="H129" i="3"/>
  <c r="J18" i="3"/>
  <c r="D56" i="3"/>
  <c r="H62" i="3"/>
  <c r="D62" i="3"/>
  <c r="H68" i="3"/>
  <c r="D68" i="3"/>
  <c r="D72" i="3"/>
  <c r="H80" i="3"/>
  <c r="D80" i="3"/>
  <c r="H86" i="3"/>
  <c r="D86" i="3"/>
  <c r="D90" i="3"/>
  <c r="H90" i="3"/>
  <c r="H95" i="3"/>
  <c r="D102" i="3"/>
  <c r="H115" i="3"/>
  <c r="D115" i="3"/>
  <c r="D132" i="3"/>
  <c r="G187" i="3" l="1"/>
  <c r="J149" i="3"/>
  <c r="J187" i="3" s="1"/>
  <c r="K192" i="3" s="1"/>
  <c r="F187" i="3"/>
  <c r="K149" i="3"/>
  <c r="K187" i="3" s="1"/>
  <c r="H71" i="3"/>
  <c r="D71" i="3"/>
  <c r="E149" i="3"/>
  <c r="E187" i="3" s="1"/>
  <c r="I149" i="3"/>
  <c r="I187" i="3" s="1"/>
  <c r="H160" i="3"/>
  <c r="H161" i="3" l="1"/>
  <c r="H163" i="3"/>
  <c r="H162" i="3" s="1"/>
  <c r="H164" i="3"/>
  <c r="H165" i="3"/>
  <c r="H169" i="3"/>
  <c r="H170" i="3"/>
  <c r="H167" i="3" s="1"/>
  <c r="H172" i="3"/>
  <c r="H173" i="3"/>
  <c r="H174" i="3"/>
  <c r="H178" i="3"/>
  <c r="H179" i="3"/>
  <c r="H180" i="3"/>
  <c r="H181" i="3"/>
  <c r="H182" i="3"/>
  <c r="H183" i="3" l="1"/>
  <c r="E23" i="3"/>
  <c r="F23" i="3"/>
  <c r="G23" i="3"/>
  <c r="D24" i="3"/>
  <c r="H43" i="3"/>
  <c r="H44" i="3"/>
  <c r="H45" i="3"/>
  <c r="H46" i="3"/>
  <c r="H47" i="3"/>
  <c r="H48" i="3"/>
  <c r="H49" i="3"/>
  <c r="H50" i="3"/>
  <c r="H51" i="3"/>
  <c r="D35" i="3"/>
  <c r="D149" i="3" s="1"/>
  <c r="D187" i="3" s="1"/>
  <c r="D36" i="3"/>
  <c r="D37" i="3"/>
  <c r="D38" i="3"/>
  <c r="D39" i="3"/>
  <c r="D40" i="3"/>
  <c r="D41" i="3"/>
  <c r="H36" i="3"/>
  <c r="H37" i="3"/>
  <c r="H38" i="3"/>
  <c r="H39" i="3"/>
  <c r="H40" i="3"/>
  <c r="H41" i="3"/>
  <c r="H35" i="3"/>
  <c r="H149" i="3" s="1"/>
  <c r="N150" i="3" s="1"/>
  <c r="H24" i="3"/>
  <c r="H187" i="3" l="1"/>
  <c r="D23" i="3"/>
  <c r="J23" i="3"/>
  <c r="L192" i="3" l="1"/>
  <c r="J192" i="3" l="1"/>
</calcChain>
</file>

<file path=xl/sharedStrings.xml><?xml version="1.0" encoding="utf-8"?>
<sst xmlns="http://schemas.openxmlformats.org/spreadsheetml/2006/main" count="2832" uniqueCount="779">
  <si>
    <t xml:space="preserve"> Звіт  про виконання результативних показників </t>
  </si>
  <si>
    <t xml:space="preserve">Міської цільової програми "Здоров'я киян" на 2020-2022 р.р. </t>
  </si>
  <si>
    <t>Назва заходу</t>
  </si>
  <si>
    <t>Група результативних показників</t>
  </si>
  <si>
    <t>Назва результативного показника</t>
  </si>
  <si>
    <t>Одиниця виміру</t>
  </si>
  <si>
    <t>Значення показника</t>
  </si>
  <si>
    <t>Відхилення фактичного значення від планового ("+" або "-")</t>
  </si>
  <si>
    <t>Причина невиконання</t>
  </si>
  <si>
    <t>план</t>
  </si>
  <si>
    <t xml:space="preserve">факт </t>
  </si>
  <si>
    <t>І. Оперативна ціль Стратегії розвитку міста Києва: Забезпечення якісної та доступної медицини в м.Києві</t>
  </si>
  <si>
    <t>Завдання програми: Приведення закладів охорони здоров'я у відповідність до сучасних потреб</t>
  </si>
  <si>
    <t>Будівництво, реконструкція та капітальний ремонт закладів охорона здоров'я, оновлення та забезпечення їх матеріально-технічної бази</t>
  </si>
  <si>
    <t xml:space="preserve">1. Будівництво, реконструкція та реставрація закладів охорони здоров'я, що надають первинну медичну допомогу, оновлення та забезпеченя їх матеріально-технічної бази   </t>
  </si>
  <si>
    <t>Витрат</t>
  </si>
  <si>
    <t>обсяг асигнувань</t>
  </si>
  <si>
    <t>тис. грн</t>
  </si>
  <si>
    <t>Продукту</t>
  </si>
  <si>
    <t>кількість об'єктів</t>
  </si>
  <si>
    <t>одиниць</t>
  </si>
  <si>
    <t>Ефективності</t>
  </si>
  <si>
    <t>середня вартість об'єкта</t>
  </si>
  <si>
    <t>Якості</t>
  </si>
  <si>
    <t>рівень освоєння коштів</t>
  </si>
  <si>
    <t>%</t>
  </si>
  <si>
    <t xml:space="preserve">2. Будівництво, реконструкція та реставрація закладів охорони здоров'я, що надають екстрену та вторинну (спеціалізовану) медичну допомогу, оновлення та забезпеченя їх матеріально-технічної бази   </t>
  </si>
  <si>
    <t xml:space="preserve">3. Проведення капітальних ремонтів в закладах охорони здоров'я </t>
  </si>
  <si>
    <t xml:space="preserve">кількість об'єктів </t>
  </si>
  <si>
    <t xml:space="preserve">4. Закупівля обладнання для закладів охорони здоров'я       </t>
  </si>
  <si>
    <t>кількість ЗОЗ, що підлягають забезпеченню</t>
  </si>
  <si>
    <t>середні витрати на один заклад</t>
  </si>
  <si>
    <t xml:space="preserve">5. Підтримка закладів охорони здоров'я в частині проведення ремонту обладнання           </t>
  </si>
  <si>
    <t>кількість відремонтованого обладнання</t>
  </si>
  <si>
    <t>Завдання: Підтримка киян, які потребують додаткової медичної допомоги</t>
  </si>
  <si>
    <t>Розвиток первинної медико-санітарної допомоги</t>
  </si>
  <si>
    <t xml:space="preserve">1.1. Забезпечення витратними матеріалами для скринінгу населення  з метою ранньої діагностики цукрового діабету </t>
  </si>
  <si>
    <t>кількість осіб, що підлягають скринінгу для визначення цукру</t>
  </si>
  <si>
    <t>осіб</t>
  </si>
  <si>
    <t>витрати на одне дослідження</t>
  </si>
  <si>
    <t>зменшення кількості випадків  ускладнень цукрового діабету (по відношенню до показника попереднього року)</t>
  </si>
  <si>
    <t>1.2. Забезпечення витратними матеріалами для скринінгу населення для визначення рівня холестерину</t>
  </si>
  <si>
    <t>кількість осіб, що підлягають скринінгу для визначення холестерину</t>
  </si>
  <si>
    <t>зменшення первинної інвалідності  населення від серцево-судинних захворювань</t>
  </si>
  <si>
    <t xml:space="preserve">1.3. Забезпечення витратними матеріалами для скринінгу населення для виявлення колоректального раку (тест на приховану кров в калі) </t>
  </si>
  <si>
    <t>кількість осіб, що підлягають обстеженню</t>
  </si>
  <si>
    <t>зменшення занедбаних випадків</t>
  </si>
  <si>
    <t>1.4. Забезпечення дитячим харчуванням дітей перших двох років життя із малозабезпечених сімей в порядку, визначеному чинним законодавством</t>
  </si>
  <si>
    <t>кількість дітей, які підлягають забезпеченню</t>
  </si>
  <si>
    <t>витрати на одну дитину</t>
  </si>
  <si>
    <t>рівень охоплення</t>
  </si>
  <si>
    <t xml:space="preserve">1.5. Відшкодування витрат закладам охорони здоровя первинного рівня надання медичної допомоги  на виплату та доставку працівникам пенсій, призначених на пільгових умовах          </t>
  </si>
  <si>
    <t>кількість осіб, що підлягають забезпеченню</t>
  </si>
  <si>
    <t>витрати на одного працівника-пенсіонера</t>
  </si>
  <si>
    <t>2. Зменшення поширеності інфекційних хвороб</t>
  </si>
  <si>
    <t>2.1. Забезпечення зниження рівня захворюваності груп епідемічного ризику на гепатит B шляхом проведення щеплень</t>
  </si>
  <si>
    <t>кількість осіб, що підлягають вакцинації</t>
  </si>
  <si>
    <t>витрати на одного пацієнта</t>
  </si>
  <si>
    <t>показник охоплення щепленням</t>
  </si>
  <si>
    <t>2.2. Забезпечення проведення передсезонної імунопрофілактики грипу в групах епідемічного ризику (в тому числі дітей з будинків дитини, медичних працівників закладів охорони здоров'я)</t>
  </si>
  <si>
    <t>кількість пацієнтів, що потребують щеплення</t>
  </si>
  <si>
    <t xml:space="preserve">витрати на одного медичного працівника                                           </t>
  </si>
  <si>
    <t xml:space="preserve"> показник забезпечення щепленням</t>
  </si>
  <si>
    <t>2.3. Забезпечення закупівлі туберкуліну з метою своєчасної діагностики для лікувально-профілактичних закладів педіатричної мережі</t>
  </si>
  <si>
    <t>кількість дітей від 4 до 14 років</t>
  </si>
  <si>
    <t>динаміка середнього розміру охоплення</t>
  </si>
  <si>
    <t>3. Розвиток неврологічної допомоги</t>
  </si>
  <si>
    <t>3.1. Медична допомога особам, хворим на хворобу Паркінсона</t>
  </si>
  <si>
    <t>1. Забезпечення лікарськими засобами пацієнтів з хворобою Паркінсона</t>
  </si>
  <si>
    <t>кількість осіб, що підлягають забезпеченню ліками</t>
  </si>
  <si>
    <t>рівень забезпечення лікарськими засобами</t>
  </si>
  <si>
    <t>Завдання програми: Розвиток вторинної (спеціалізованої) медичної допомоги</t>
  </si>
  <si>
    <t>1.Консультативно-діагностичні центри</t>
  </si>
  <si>
    <t xml:space="preserve">1.1. Профілактика вроджених аномалій. Забезпечення фолієвою кислотою вагітних жінок в перший триместр вагітності                   </t>
  </si>
  <si>
    <t>зменшення вроджених аномалій розвитку</t>
  </si>
  <si>
    <t>1.2. Забезпечення витратними матеріалами для проведення скринінгових обстежень дітей та вагітних жінок з метою визначення тіреоїдного статусу</t>
  </si>
  <si>
    <t>кількість досліджень</t>
  </si>
  <si>
    <t>од.</t>
  </si>
  <si>
    <t>зменшення захворюваності дітей на гіпотиреоз</t>
  </si>
  <si>
    <t>2. Розвиток ендокринологічної допомоги</t>
  </si>
  <si>
    <t>2.1. Цукровий діабет</t>
  </si>
  <si>
    <t>2.1.1. Забезпечення тест-смужками хворих на цукровий діабет для контролю рівня глюкози у крові</t>
  </si>
  <si>
    <t>кількість хворих, які потребують забезпечення</t>
  </si>
  <si>
    <t>показник ефективності: середній обсяг витрат на одного хворого, тис. грн</t>
  </si>
  <si>
    <t xml:space="preserve">    тис. грн</t>
  </si>
  <si>
    <t>зменшення випадків  ускладнень</t>
  </si>
  <si>
    <t xml:space="preserve">% </t>
  </si>
  <si>
    <t>на 5%</t>
  </si>
  <si>
    <t>2.1.2. Забезпечення  хворих на цукровий діабет інсулінами в порядку, визначеному Кабінетом Міністрів України</t>
  </si>
  <si>
    <t>кількість хворих</t>
  </si>
  <si>
    <t>витрати на одного хворого</t>
  </si>
  <si>
    <t>зниження первинного виходу на івалідність</t>
  </si>
  <si>
    <t>2.1.3. Забезпечення витратними матеріалами до експрес - аналізаторів для вимірювання глікованого гемоглобіну</t>
  </si>
  <si>
    <t>кількість досліджень - двічі на рік для хворих на цукровий діабет</t>
  </si>
  <si>
    <t>орієнтовна вартість одного дослідження</t>
  </si>
  <si>
    <t>зменшення випадків ускладнень</t>
  </si>
  <si>
    <t>2.1.4. Забезпечення приладами для постійної інфузії інсуліну (інсуліновими помпами) пацієнтів  з лабільним перебігом цукрового діабету</t>
  </si>
  <si>
    <t>кількість хворих, що потребує забезпечення</t>
  </si>
  <si>
    <t>динаміка попередження виникнення ком</t>
  </si>
  <si>
    <t>2.1.5. Забезпечення пацієнтів з лабільним перебігом цукрового діабету комплектами витратних матеріалів до приладів для постійної інфузії інсуліну (інсулінових помп)</t>
  </si>
  <si>
    <t>кількість пацієнтів, які потребують забезпечення</t>
  </si>
  <si>
    <t>2.1.6. Забезпечення дітей, хворих на цукровий діабет, препаратами глюкагону для невідкладної терапії гіпоглікемій</t>
  </si>
  <si>
    <t>3. Розвиток нефрологічної допомоги</t>
  </si>
  <si>
    <t xml:space="preserve">3.1. Забезпечення лікарськими засобаи,  медичними виробами та витратними матеріалами пацієнтів у до-, трансплантаційний та післяопераційний період з трансплантації нирки та солідних органів та інших хворих, які потребують імуносупресивної терапії  </t>
  </si>
  <si>
    <t>вартість лікування одного хворого</t>
  </si>
  <si>
    <t>зменшення випадків гострого відторгнення трансплатату</t>
  </si>
  <si>
    <r>
      <t xml:space="preserve">3.2. Забезпечення закупівлі медичних </t>
    </r>
    <r>
      <rPr>
        <u/>
        <sz val="10"/>
        <color indexed="10"/>
        <rFont val="Times New Roman"/>
        <family val="1"/>
        <charset val="204"/>
      </rPr>
      <t>послуг</t>
    </r>
    <r>
      <rPr>
        <sz val="10"/>
        <rFont val="Times New Roman"/>
        <family val="1"/>
        <charset val="204"/>
      </rPr>
      <t xml:space="preserve"> з трансплатанційного моніторингу у до-, траннсплантаційний та післяопераційний період трансплантації нирки та солідних органів та інших хворих, які потребують імуносупресивної терапії </t>
    </r>
  </si>
  <si>
    <t>кількість хворих та обстежень</t>
  </si>
  <si>
    <t xml:space="preserve"> витрати на трансплантаційний моніторинг одного хворого</t>
  </si>
  <si>
    <t>зменшення випадків відторгнення трансплатату</t>
  </si>
  <si>
    <t>3.3. Забезпечення закупівлі лікарських засобів, виробів медичного призначення, витратних матеріалів, необхідних для проведення екстракорпоральних методів лікування  (гемодіалізу, гемофільтрації,  перитонеального діалізу та інш.) у дітей та дорослих</t>
  </si>
  <si>
    <t>кількість пацієнтів</t>
  </si>
  <si>
    <t>зниження летальності хворих, які проходять лікування методом ЗНТ</t>
  </si>
  <si>
    <t>3.4. Забезпечення закупівлі лікарських засобів,  виробів медичного призначення, витратних матеріалів, необхідних для проведення екстракорпоральних методів лікування (плазмоферезу, плазмосорбції, плазмообміну, цитоферезу, гемоперфузії та інших) у дітей та дорослих</t>
  </si>
  <si>
    <t xml:space="preserve"> витрати на одного пацієнта</t>
  </si>
  <si>
    <t>3.5. Забезпечення закупівлі лікарських засобів для лікування анемії  (еритропоетини, препарати заліза) у пацієнтів із захворюваннями нирок</t>
  </si>
  <si>
    <t>кількість пацієнтів, які потребують лікування анемії</t>
  </si>
  <si>
    <t>затрати на одного пацієнта</t>
  </si>
  <si>
    <t xml:space="preserve">3.6. Забезпечення закупівлі препаратів для корекції порушень фосфорно-кальцієвого обміну, вторинного гіперпаратиреозу для пацієнтів із захворюваннями нирок </t>
  </si>
  <si>
    <t>зниження показника летальності хворих, які проходять лікування методом ЗНТ</t>
  </si>
  <si>
    <t xml:space="preserve">3.7.Забезпечення закупівлі медикаментів, засобів медичного призначення та витратних матеріалів, необхідних для проведення екстракорпоральних методів лікування у дітей та дорослих (гепарин, в тому числі низькомолекулярні, антисептики для рук та шкіри, вакцини проти гепатиту В та інше) </t>
  </si>
  <si>
    <t>зниження  летальності хворих, які проходять лікування методом ЗНТ</t>
  </si>
  <si>
    <t>3.8. Забезпечення закупівлі лабораторних реактивів для обстеження пацієнтів із захворюваннями нирок, пацієнтів до- та після трансплантації солідних органів і тканин, у тому числі реактивів для верифікації морфологічних змін в нирках після пункційної біопсії та хворих, які отримують екстракорпоральні методи лікування</t>
  </si>
  <si>
    <t xml:space="preserve">кількість досліджень </t>
  </si>
  <si>
    <t>вартість одного дослідження</t>
  </si>
  <si>
    <t xml:space="preserve">динаміка зростання показника верифікації морфологічних змін в нирках </t>
  </si>
  <si>
    <t>3.9. Забезпечення закупівлі харчових продуктів для спеціальних медичних цілей, призначених для дієтичного харчування дітей віком від 4 років та дорослих при хронічній хворобі нирок, які лікуються методами замісної ниркової терапії</t>
  </si>
  <si>
    <t xml:space="preserve"> кількість пацієнтів </t>
  </si>
  <si>
    <t>рівень забезпечення  пацієнтів</t>
  </si>
  <si>
    <t>4. Розвиток неврологічної допомоги</t>
  </si>
  <si>
    <t>4.1. Розсіяний склероз</t>
  </si>
  <si>
    <t>4.1.1. Забезпечення проведення лікування хворим на розсіяний склероз</t>
  </si>
  <si>
    <t>кількість пацієнтів, що підлягають проведенню терапії</t>
  </si>
  <si>
    <t>зменшення прогресування інвалідизації</t>
  </si>
  <si>
    <t>4.2. Медична допомога дітям з ДЦП</t>
  </si>
  <si>
    <t>4.2.1.  Закупівля медикаментів для дітей, хворих на церебральний параліч (Ботулінічний токсин типу А)</t>
  </si>
  <si>
    <t>кількість хворих із спастичною формою ДЦП</t>
  </si>
  <si>
    <t>витрати на одну хвору дитину</t>
  </si>
  <si>
    <t>рівень охоплення лікуванням дітей, хворих на ДЦП</t>
  </si>
  <si>
    <t>4.3. Медична допомога дітям, хворим на епілепсію</t>
  </si>
  <si>
    <t>4.3.1. Закупівля медикаментів для дітей, хворих на епілепсію</t>
  </si>
  <si>
    <t>кількість хворих з резистентною формою епілепсії</t>
  </si>
  <si>
    <t>рівень забезпечення хворих на епілепсію дітей ліками</t>
  </si>
  <si>
    <t>5. Онкологічна служба</t>
  </si>
  <si>
    <t>вартість лікування одного пацієнта</t>
  </si>
  <si>
    <t>зростання показника перебування онкологічних хворих на обліку 5 та більше років</t>
  </si>
  <si>
    <t>5.2. Забезпечення Київського міського клінічного онкологічного центру радіофармацевтичними препаратами, джерелами іонізуючого випромінювання, радіоізотопами</t>
  </si>
  <si>
    <t>орієнтовна вартість обстеження (лікування) одного пацієнта</t>
  </si>
  <si>
    <t>рівень забезпечення діагностикою (лікуванням) пацієнтів, які  потребують</t>
  </si>
  <si>
    <t xml:space="preserve">5.3. Забезпечення Київського міського клінічного онкологічного центру комплектами систем для проведення внутрішньочеревної хіміогіпертермічної перфузії </t>
  </si>
  <si>
    <t>зниження рецидивів та ускладнень захворювання</t>
  </si>
  <si>
    <t>6. Розвиток офтальмології</t>
  </si>
  <si>
    <t>6.1. Забезпечення закупівлі витратних матеріалів для проведення лікування офтальмологічних захворювань</t>
  </si>
  <si>
    <t>вартість витратних матеріалів з розрахунку на одного пацієнта</t>
  </si>
  <si>
    <t>рівень забезпечення витратними матеріалами пацієнтів, що підлягають оперативному лікуванню</t>
  </si>
  <si>
    <t>7. Адаптація стомованих хворих</t>
  </si>
  <si>
    <t>7.1. Забезпечення хворих засобами догляду за стомою</t>
  </si>
  <si>
    <t>рівень забезпечення пацієнтів засобами догляду за стомою</t>
  </si>
  <si>
    <t>8. Ендопротезування суглобів</t>
  </si>
  <si>
    <t>8.1. Забезпечення закупівлі ендопротезів колінних і кульшових суглобів та інструментарію для їх імплантації</t>
  </si>
  <si>
    <t>кількість пацієнтів, які можуть бути прооперовані в закладах охорони здоров'я протягом року</t>
  </si>
  <si>
    <t>рівень забезпечення річної потреби в  ендопротезуванні пацієнтів</t>
  </si>
  <si>
    <t>8.2. Забезпечення закупівлі інструментарію для імплантації ендопротезів колінних та кульшових суглобів</t>
  </si>
  <si>
    <t>кількість комплектів інструментарію</t>
  </si>
  <si>
    <t>вартість одного комплекту</t>
  </si>
  <si>
    <t>рівень забезпечення інструментарієм для ендопротезування суглобів</t>
  </si>
  <si>
    <t>8.3. Забезпечення закупівлі ендопротезів  кульшових суглобів  для екстреного протезування та інструментарію для їх встановлення</t>
  </si>
  <si>
    <t>рівень забезпечення пацієнтів ургентним  ендопротезуванням</t>
  </si>
  <si>
    <t>8.4. Забезпечення закупівлі інструментарію для для встановлення ендопротезів кульшових суглобів в ургентному порядку</t>
  </si>
  <si>
    <t>рівень забезпечення інструментарієм для імплантації суглобів</t>
  </si>
  <si>
    <t xml:space="preserve">8.5. Забезпечення закупівлі ендопротезів плечових суглобів для  ендопротезування та інструментарію для їх встановлення </t>
  </si>
  <si>
    <t>рівень забезпечення пацієнтів, що потребують лікування</t>
  </si>
  <si>
    <t>9. Зменшення поширеності інфекційних хвороб</t>
  </si>
  <si>
    <t>9.1. Забезпечення етіотропним противірусним лікуванням хворих на вірусний гепатит В і С</t>
  </si>
  <si>
    <t>кількість пацієнтів, що підлягають лікуванню</t>
  </si>
  <si>
    <t>зменшення рівня інвалідності  від ускладнень  вірусних гепатитів</t>
  </si>
  <si>
    <t xml:space="preserve">9.2. Закупівля витратних матеріалів для лабораторної діагностики хворих на вірусний гепатит В і С             </t>
  </si>
  <si>
    <t xml:space="preserve"> кількість проведених лабораторних досліджень</t>
  </si>
  <si>
    <t>рівень охоплення лабораторною діагностикою</t>
  </si>
  <si>
    <t xml:space="preserve">9.3. Закупівля витратних матеріалів для лабораторної діагностики інфекційних захворювань                   </t>
  </si>
  <si>
    <t>9.4. Забезпечення закупівлі лікарських засобів та медичних  виробів для лікування хворих  на інфекційні хвороби ( в т.ч. гостру респіраторну хворобу COVID-19, спричинену коронавірусом SARS-CoV-2)</t>
  </si>
  <si>
    <t>кількість пролікованих хворих</t>
  </si>
  <si>
    <t>витрати на лікування одного хворого</t>
  </si>
  <si>
    <t>рівень охоплення лікування</t>
  </si>
  <si>
    <t xml:space="preserve">9.5. Забезпечення проведення імунопрофілактики COVID-19 громадян групи ризику                                     </t>
  </si>
  <si>
    <t>кількість оcіб групи ризику</t>
  </si>
  <si>
    <t>витрати на вакцинацію</t>
  </si>
  <si>
    <t>9.6. Забезпечення лікування опортуністичних інфекцій у людей, які живуть з ВІЛ (ЛЖВ)</t>
  </si>
  <si>
    <t>кількість оcіб, з числа людей, які живуть з ВІЛ, отримали лікуваня опортуністичних інфекцій</t>
  </si>
  <si>
    <t>середні  видатки на лікуваня опортуністичних інфекцій</t>
  </si>
  <si>
    <t xml:space="preserve"> грн</t>
  </si>
  <si>
    <t>частка осіб, які отримали курс лікування від кількості осіб, що їх потребують</t>
  </si>
  <si>
    <t>10. Орфанні захворювання</t>
  </si>
  <si>
    <t>10.1. Рідкісні ендокринні хвороби, розлади харчування та порушення обміну речовин</t>
  </si>
  <si>
    <t>10.1.1. Муковісцидоз</t>
  </si>
  <si>
    <t>10.1.1.1.Забезпечити лікарськими засобами хворих на муковісцидоз</t>
  </si>
  <si>
    <t>рівень забезпечення пацієнтів, що потребують, ліками</t>
  </si>
  <si>
    <t>10.1.1.2. Забезпечити хворих на муковісцидоз харчовими продуктами, що містять гідролізований білок та жирні кислоти з середньою довжиною ланцюга</t>
  </si>
  <si>
    <t>рівень забезпечення пацієнтів, що потребують забезпечення харчовими продуктами</t>
  </si>
  <si>
    <t>10.1.2. Фенілкетонурія</t>
  </si>
  <si>
    <t xml:space="preserve">10.1.2.1. Закупівля за бюджетні кошти продуктів лікувального харчування хворих на фенілкетонурію </t>
  </si>
  <si>
    <t>рівень забезпечення пацієнтів лікувальним харчуванням</t>
  </si>
  <si>
    <t>10.1.3. Хвороба Гоше</t>
  </si>
  <si>
    <t>10.1.3.1. Забезпечення лікарськими засобами дорослих  з хворобою Гоше</t>
  </si>
  <si>
    <t>10.1.3.2. Забезпечення лікарськими засобами дітей з хворобою Гоше</t>
  </si>
  <si>
    <t>рівень забезпечення пацієнтів, що потребують</t>
  </si>
  <si>
    <t>10.1.4. Мукополісахаридоз</t>
  </si>
  <si>
    <t>10.1.4.1. Забезпечити лікарськими засобами хворих на мукополісахаридоз</t>
  </si>
  <si>
    <t>рівень забезпечення, пацієнтів, що потребують, ліками</t>
  </si>
  <si>
    <t>10.1.5. Тирозинемія</t>
  </si>
  <si>
    <t>10.1.5.1. Забезпечити лікарськими засобами хворих  з тирозинемією</t>
  </si>
  <si>
    <t>кількість хворих дітей</t>
  </si>
  <si>
    <t>рівень забезпечення ліками</t>
  </si>
  <si>
    <t xml:space="preserve">10.1.5.2. Забезпечити  лікувальним харчуванням хворих на тирозинемію </t>
  </si>
  <si>
    <t>рівень забезпечення лікувальним харчуванням</t>
  </si>
  <si>
    <t>10.1.5.3. Забезпечити  лікувальним харчуванням  дітей, хворих на метілмалонову аміноацидурію</t>
  </si>
  <si>
    <t>10.2. Рідкісні хвороби крові й кровотворних органів та окремі порушення із залученням імунного механізму</t>
  </si>
  <si>
    <t>10.2.1. Коагулопатії</t>
  </si>
  <si>
    <t>10.2.1.1. Забезпечення препаратами замісної терапії дітей, хворих на коагулопатії</t>
  </si>
  <si>
    <t xml:space="preserve"> кількість дітей</t>
  </si>
  <si>
    <t>зменшнення випадків кровотеч у хворих на коагулопатії</t>
  </si>
  <si>
    <t>10.2.1.2. Забезпечення препаратами замісної терапії дорослих, хворих на коагулопатії</t>
  </si>
  <si>
    <t xml:space="preserve"> кількість пацієнтів</t>
  </si>
  <si>
    <t>10.2.1.3. Забезпечення лікарськими засобами хворих на ідіопатичну тромбоцитопенічну пурпуру</t>
  </si>
  <si>
    <t>10.3. Вроджені імунодефіцити</t>
  </si>
  <si>
    <t>10.3.1. Забезпечення лікарськими засобами хворих на  первинний імунодефіцит</t>
  </si>
  <si>
    <t xml:space="preserve"> кількість хворих</t>
  </si>
  <si>
    <t>рівень забезпечення пацієнтів, що потребують забезпечення ліками</t>
  </si>
  <si>
    <t>10.3.2. Забезпечення лікарськими засобами дітей хворих на нейтропенію</t>
  </si>
  <si>
    <t xml:space="preserve">10.4. Системний васкуліт з залученням імунного механізму </t>
  </si>
  <si>
    <t>10.4.1. Забезпечення лікарськими засобами дітей з хворобою Кавасакі</t>
  </si>
  <si>
    <t>10.5. Рідкісні хвороби нервової системи</t>
  </si>
  <si>
    <t>10.5.1.Спінальна м'язова атрофія</t>
  </si>
  <si>
    <t xml:space="preserve">10.5.1.1. Закупівля сумішей лікувального харчування для хворих на спінальну м'язову атрофію  </t>
  </si>
  <si>
    <t>рівень забезпечення пацієнтів, які  потребують лікувального харчування</t>
  </si>
  <si>
    <t xml:space="preserve">10.5.1.2. Забезпечення лікарськими засобами хворих на спінальну м'язову атрофію   </t>
  </si>
  <si>
    <t>рівень забезпечення пацієнтів, які  потребують лікування</t>
  </si>
  <si>
    <t>10.5.2. Вроджені прогресуючі захворювання нервової системи</t>
  </si>
  <si>
    <t xml:space="preserve">10.5.2.1. Забезпечення лікувальним харчуванням дітей, хворих на вроджені прогресуючі захворювання нервової системи  </t>
  </si>
  <si>
    <t>10.6. Рідкісні вроджені вади розвитку, деформації та хромосомні аномалії</t>
  </si>
  <si>
    <t>10.6.1. Бульозний епідермоліз</t>
  </si>
  <si>
    <t>10.6.1.1. Забезпечення лікарськими засобами та медичними виробами хворих з бульозним епідермолізом</t>
  </si>
  <si>
    <t>10.6.1.2. Забезпечення лікувальним харчуванням хворих з бульозним епідермолізом</t>
  </si>
  <si>
    <t>10.7. Акромегалі і гіпофізарний гігантизм</t>
  </si>
  <si>
    <t>10.7.1. Забезпечення лікарськими засобами  хворих з акромегалією та гігантизмом</t>
  </si>
  <si>
    <t>10.7.2. Забезпечення лікарськими засобами дітей з гігантизмом</t>
  </si>
  <si>
    <t>10.8. Гіпофізарний нанізм та нанізм різного походження</t>
  </si>
  <si>
    <t>10.8.1. Забезпечення препаратами гормону росту дітей, хворих на гіпофізарний нанізм та нанізм різного походження</t>
  </si>
  <si>
    <t>кількість дітей, хворих на нанізм</t>
  </si>
  <si>
    <t>динаміка охоплення препаратами</t>
  </si>
  <si>
    <t>10.9. Передчасне статеве дозрівання центрального походження</t>
  </si>
  <si>
    <t>10.9.1. Забезпечення дітей з передчасним статевим розвитком аналогами гонадотропін -рилізинг гормону</t>
  </si>
  <si>
    <t>10.10. Рідкісні хвороби системи кровообігу</t>
  </si>
  <si>
    <t>10.10.1. Легенева гіпертензія</t>
  </si>
  <si>
    <t>10.10.1.1. Забезпечення лікарськими засобами хворих на легеневу гіпертензію</t>
  </si>
  <si>
    <t>зменшення рівня летальності</t>
  </si>
  <si>
    <t>10.11. Рідкісні новоутворення</t>
  </si>
  <si>
    <t>10.11.1. Забезпечення хіміопрепаратами та супроводжуючою терапією хворих з онкогематологічною патологією</t>
  </si>
  <si>
    <t>збільшення  рівня 5-ти річної виживаності хворих</t>
  </si>
  <si>
    <t>на 20%</t>
  </si>
  <si>
    <t>10.12. Рідкісні хвороби кістково-м'язової системи та сполучної тканини</t>
  </si>
  <si>
    <t>10.12.1. Ювенільний ревматоїдний артрит</t>
  </si>
  <si>
    <t>10.12.1. Забезпечення лікарськими засобами хворих на ювенільний ревматоїдний артрит, хворобу Стілла, системну склеродермію, системні васкуліти, спондилоартрити</t>
  </si>
  <si>
    <t>показник ефективності: витрати на одного пацієнта</t>
  </si>
  <si>
    <t>показник якості, рівень охоплення лікуванням</t>
  </si>
  <si>
    <t>11. Розвиток служби крові</t>
  </si>
  <si>
    <t>11.1.Впровадження обстеження донорів крові та її копонентів  реципієнтів на Kell-належність при трансфузіях</t>
  </si>
  <si>
    <t>кількість проведених досліджень</t>
  </si>
  <si>
    <t>витрати на одну донацію</t>
  </si>
  <si>
    <t xml:space="preserve"> рівень забезпечення донорів обстеженням</t>
  </si>
  <si>
    <t>11.2.Забезпечення КНП "Київський міський центр крові" високочутливими тест-системами для проведення скринінгу донорської крові та її компонентів на наявність маркерів гемотрансмісивних інфекцій (ВІЛ 1/2 антиген/антитіло, HBsAg, anti Hbcore IgM+G, anti HCV, збудник сифілісу) методом імунохемілюмінесцентного аналізу (ІХЛА)</t>
  </si>
  <si>
    <t>кількість проведених скринінгових обстежень</t>
  </si>
  <si>
    <t>середні витрати на одне дослідження</t>
  </si>
  <si>
    <t>рівень охоплення скринінговими обстеженнями</t>
  </si>
  <si>
    <t>11.3.Забезпечення КНП   "Київський міський центр кров" витратними матеріалами  для проведення скринінгу донорської крові та її компонентів на наявність маркерів гемотрансмісивних інфекцій молекулярно-генетичним методом (NAT)</t>
  </si>
  <si>
    <t>забезпеченість витратними матеріалами</t>
  </si>
  <si>
    <t>11.4.Забезпечення КНП  "Київський міський центр крові"  одноразовою пластикатною тарою типу "ГЕМАКОН" для заготівлі донорської крові та її компонентів, у тому числі з лейкофільтром</t>
  </si>
  <si>
    <t>кількість донацій</t>
  </si>
  <si>
    <t>середні витрати на одну донацію</t>
  </si>
  <si>
    <t>рівень забезпечення тарою</t>
  </si>
  <si>
    <t>11.5. Забезпечення КНП "Київський міський центр крові" витратним матеріалом для проведення апаратного плазма- та цитоферезу</t>
  </si>
  <si>
    <t>середні витрати на донацію аферезу</t>
  </si>
  <si>
    <t>показник якості: забезпечення витратними матеріалами, %</t>
  </si>
  <si>
    <r>
      <t>11.6. Забезпечення КНП "Київський міський центр крові" витратним матеріалом для проведення вірусінактивації</t>
    </r>
    <r>
      <rPr>
        <sz val="10"/>
        <color indexed="10"/>
        <rFont val="Times New Roman"/>
        <family val="1"/>
        <charset val="204"/>
      </rPr>
      <t xml:space="preserve"> </t>
    </r>
    <r>
      <rPr>
        <u/>
        <sz val="10"/>
        <color indexed="10"/>
        <rFont val="Times New Roman"/>
        <family val="1"/>
        <charset val="204"/>
      </rPr>
      <t>тромбоцитів</t>
    </r>
  </si>
  <si>
    <t>кількість проведених процедур вірусінактивацій плазми</t>
  </si>
  <si>
    <t>середні витрати на одну процедуру</t>
  </si>
  <si>
    <t>11.7. Оснащення комп'ютерною технікою та програмним забезпеченням КНП "Киїський міський центр крові"та лікарняні банки крові з метою ствоення єдиної інформаційної системи служби крові міста</t>
  </si>
  <si>
    <t>кількість закладів, що потребують оснащення</t>
  </si>
  <si>
    <t>середні витрати на оснащення одного закладу</t>
  </si>
  <si>
    <t>відсоток оснащення закладів до потреби</t>
  </si>
  <si>
    <t>12. Забезпечення слухопротезуванням осіб з проблемами слуху</t>
  </si>
  <si>
    <t>12.1. Забезпечення слуховими апаратами осіб з інвалідністю та соціально незахищених верств населення, які мають вади слуху</t>
  </si>
  <si>
    <t>кількість пацієнтів з вадами слуху</t>
  </si>
  <si>
    <t>осіб.</t>
  </si>
  <si>
    <t>покращення слухової функції%</t>
  </si>
  <si>
    <t xml:space="preserve">на % </t>
  </si>
  <si>
    <t xml:space="preserve">12.2. Забезпечення кохлеарними імплантами пацієнтів, які мають вади слуху         </t>
  </si>
  <si>
    <t xml:space="preserve">відновлення слухової функції </t>
  </si>
  <si>
    <t xml:space="preserve">12.3. Здійснення заміни мовного процесора                        </t>
  </si>
  <si>
    <t>вартість одного мовного процесора</t>
  </si>
  <si>
    <t xml:space="preserve">13. Забезпечення лікувальним харчуванням дітей, хворих на запальні хвороби товстого кишківника                   </t>
  </si>
  <si>
    <t>рівень охоплення лікуванням</t>
  </si>
  <si>
    <t xml:space="preserve">14. Забезпечення медичними виробами хворих з порушенням функції тазових органів                   </t>
  </si>
  <si>
    <t>15. Репродуктивне здоров'я</t>
  </si>
  <si>
    <t>15.1. Створення умов безпечного материнства</t>
  </si>
  <si>
    <t xml:space="preserve">15.1.1. Забезпечення акушерських відділень препаратами для надання невідкладної медичної допомоги </t>
  </si>
  <si>
    <t>кількість породіль в пологових будинках, які потребують проведення невідкладної терапії</t>
  </si>
  <si>
    <t>витрати на одну породіллю</t>
  </si>
  <si>
    <t>кількість випадків материнської смертності</t>
  </si>
  <si>
    <t>15.1.2.  Забезпечення закладів охорони здоров'я антирезусним імуноглобуліном для запобігання гемолітичній хворобі новонароджених відповідно до клінічного протоколу</t>
  </si>
  <si>
    <t>кількість жінок з тяжкими захворюваннями</t>
  </si>
  <si>
    <t>витрати на одну пацієнтку</t>
  </si>
  <si>
    <t xml:space="preserve">відсутність випадків смерті немовлят від гемолітичної хвороби новонароджених </t>
  </si>
  <si>
    <t xml:space="preserve">15.1.3. Забезпечення препаратами для лікування дихальних розладів новонароджених   </t>
  </si>
  <si>
    <t>кількість передчасно народжених дітей, що потребують лікування дихальних розладів</t>
  </si>
  <si>
    <t>витрати на лікування однієї дитини</t>
  </si>
  <si>
    <t>утримання показника малюкової смертності на рівні</t>
  </si>
  <si>
    <t>15.1.4. Впровадження вакцинації дівчат, що не живуть статевим життям, проти папіломи - вірусу людини</t>
  </si>
  <si>
    <t>кількість дівчаток від 10 до 14 років життя</t>
  </si>
  <si>
    <t>вартість затрат на  вакцинацію однієї дитини</t>
  </si>
  <si>
    <t>зниження рівня захворюваності на рак шийки матки</t>
  </si>
  <si>
    <t>16. Хоспісна та паліативна допомога</t>
  </si>
  <si>
    <t>16.1. Забезпечення  засобами догляду (підгузки, пелюшки сечопоглинальні) пацієнтів паліативних відділень та паліативних хворих, яким надається допомога виїзними бригадами вдома</t>
  </si>
  <si>
    <t>кількість стаціонарних ліжок у паліативних відділеннях</t>
  </si>
  <si>
    <t>витрати на забезпечення засобами догляду одного хворого на 1день</t>
  </si>
  <si>
    <t>рівень забезпечення засобами догляду</t>
  </si>
  <si>
    <t>16.2. Забезпечення засобами догляду важкохворих дітей з інвалідністю  на амбулаторному етапі</t>
  </si>
  <si>
    <t>показник забезпечення засобами догляду</t>
  </si>
  <si>
    <t>16.3. Забезпечення знеболювальним пластирем пацієнтів паліативних відділень, які мають виражений больовий синдром та потребують наркотичного знеболення</t>
  </si>
  <si>
    <t>показник забезпечення хворих знеболюючими засобами</t>
  </si>
  <si>
    <t>17. Розвиток високоспеціалізованої медичної допомоги</t>
  </si>
  <si>
    <t>17.1. Нейрохірургія</t>
  </si>
  <si>
    <t>17.1.1. Закупівля медичних виробів, витратних матеріалів, лікарських засобів для нейрохірургічних втручань при судинно-мозкових захворюваннях</t>
  </si>
  <si>
    <t>витрати на лікування одного пацієнта</t>
  </si>
  <si>
    <t>зменшення летальності від інсультів</t>
  </si>
  <si>
    <t>17.1.2. Закупівля витратних матеріалів для пацієнтів зі спинальною травмою</t>
  </si>
  <si>
    <t>зменшенн інвалідизації хворих</t>
  </si>
  <si>
    <t>17. 2. Дитяча нейрохірургія</t>
  </si>
  <si>
    <t>17.2.1. Закупівля лікворошунтуючих систем для дітей (витратні матеріали)</t>
  </si>
  <si>
    <t>кількість пацієнтів, які потребують забезпечення витратними матеріалами</t>
  </si>
  <si>
    <t>запобігання розвиткуу дітей гідроцефалії</t>
  </si>
  <si>
    <t>17.2.2. Закупівля систем для вимірювання внутрішньочерепного тиску у дітей (витратні матеріали)</t>
  </si>
  <si>
    <t>кількість обстежень</t>
  </si>
  <si>
    <t>витрати на 1 обстеження</t>
  </si>
  <si>
    <t>рівень забезпечення необхідним обстеженням</t>
  </si>
  <si>
    <t xml:space="preserve">17.2.3. Закупівля наборів з титановими пластинами  для пластики черепа </t>
  </si>
  <si>
    <t>вартість одного набору</t>
  </si>
  <si>
    <t>попередження хвороби оперованого черепа у дітей</t>
  </si>
  <si>
    <t>17.2.4. Закупівля губки гемостатичної</t>
  </si>
  <si>
    <t>кількість оперативних втручань</t>
  </si>
  <si>
    <t>витратних матеріалів на одну операцію</t>
  </si>
  <si>
    <t>обсяг видатків  на  1 оперативне втручання</t>
  </si>
  <si>
    <t>запобігання кровотеч під час операційі в післяопераційному періоді</t>
  </si>
  <si>
    <t>17.3. Хірургія серця та судин</t>
  </si>
  <si>
    <t>17.3.1. Забезпечити кардіохірургічні відділення необхідними медичними виробами та лікарськими засобами</t>
  </si>
  <si>
    <t>кількість пацієнтів, що потребують забезпечення</t>
  </si>
  <si>
    <t>зменшення смертності від гострих інфарктів міокарда</t>
  </si>
  <si>
    <t>18. Підтримка закладів охорони здоров'я в частині забезпечення хворих з поєднаною травмою лікарськими засобами (антибіотики, ентеральне харчування) та виробами медичного призначення</t>
  </si>
  <si>
    <t>грн</t>
  </si>
  <si>
    <t>Завдання програми: Вдосконалення системи надання екстреної медичної допомоги та медицини катастроф</t>
  </si>
  <si>
    <t>1. Оновлення парку автомобілів екстреної (швидкої) медичної допомоги, у тому числі реанімобілів для транспортування новонароджених</t>
  </si>
  <si>
    <t>кількість автомобілів</t>
  </si>
  <si>
    <t>обсяг витрат на автомобіль</t>
  </si>
  <si>
    <t>рівень забезпечення</t>
  </si>
  <si>
    <t>ІІІ. Оперативна ціль стратегії розвитку міста Києва:  Підвищення ефективності системи управління у галузі охорони здоров'я</t>
  </si>
  <si>
    <t>Завдання програми : Створення належних організаційних умов для функціонування єдиного медичного простору</t>
  </si>
  <si>
    <t>1. Безкоштовні ліки (постанова КМУ 1303) для фінансування закладами охорони здоров'я вторинного та третинного рівня</t>
  </si>
  <si>
    <t>кількість ЗОЗ</t>
  </si>
  <si>
    <t xml:space="preserve">середні витрати на один ЗОЗ,  </t>
  </si>
  <si>
    <t>показник забезпечення ресурсом для відшкодування безкоштовних ліків</t>
  </si>
  <si>
    <t>2. Підтримка закладів охорони здоров'я вторинного та третинного рівня надання медичної допомоги в частині оплати комунальних послуг та енергоносіїв</t>
  </si>
  <si>
    <t>кількість закладів, яким передбачені втдатки на оплату вартості комунальних послуг та енергоносіів</t>
  </si>
  <si>
    <t>середні витрати на один ЗОЗ</t>
  </si>
  <si>
    <t>забезпечення комунальними послугами та енергоносіями</t>
  </si>
  <si>
    <t>3. Відшкодування на виплату пільгових пенсій</t>
  </si>
  <si>
    <t xml:space="preserve">3.1. Відшкодування витрат закладам охорони здоровя вторинного та третинного рівня надання медичної допомоги  на виплату та доставку працівникам пенсій, призначених на пільгових умовах                   </t>
  </si>
  <si>
    <t>кількість осіб, яким передбачено виплата</t>
  </si>
  <si>
    <t xml:space="preserve"> середні витрати на один ЗОЗ</t>
  </si>
  <si>
    <t>забезпечення пільговою пенсією всіх пільгових пенсіонерів</t>
  </si>
  <si>
    <t xml:space="preserve">3.2. Відшкодування витрат закладам охорони здоровя  на виплату та доставку працівникам пенсій, призначених на пільгових умовах          </t>
  </si>
  <si>
    <t>кількість закладів, яким передбачено виплата</t>
  </si>
  <si>
    <t>4. Щомісячна безповоротна фінансова допомога у звязку із переходом на іншу форму оплати праці</t>
  </si>
  <si>
    <t>кількість лікарів та професіоналів, що прирівнені за оплатою праці до лікарів</t>
  </si>
  <si>
    <t>кількість фахівців з базовою та неповною вищою медичною освітою та працівників, прирівнених за оплатою праці</t>
  </si>
  <si>
    <t>кількість осіб молодшого медичного персоналу</t>
  </si>
  <si>
    <t>середньомісячний обсяг  додаткових виплат  на одного лікаря та професіонала, що прирівнений за оплатою праці до лікарів</t>
  </si>
  <si>
    <t>середньомісячний обсяг  додаткових виплат  на одного фахівця з базовою та неповною медичною освітою та працівника, прирівнених за оплатою праці</t>
  </si>
  <si>
    <t>середньомісячний обсяг  додаткових виплат  на одного працівника молодшого медичного персоналу</t>
  </si>
  <si>
    <t>охоплення медичного персоналу</t>
  </si>
  <si>
    <t xml:space="preserve">5. Надання населенню медичних послуг понад обсяг, передбачений програмою державних гарантій медичного обслуговування населення із  санаторно-реабілітаційного лікування дітей та підлітків міста Києва </t>
  </si>
  <si>
    <t>кількість осіб</t>
  </si>
  <si>
    <t>середні витрати на одну особу</t>
  </si>
  <si>
    <t xml:space="preserve">динаміка росту кількості пролікованих хворих у порівнянні з попереднім роком </t>
  </si>
  <si>
    <t>6. Надання населенню медичних послуг понад обсяг, передбачений програмою державних гарантій медичного обслуговування населення із проведення аутологічної трансплантації гемопоетичних стовбурових клітин пацієнтам , які проживають на території міста  Києва не менше року.</t>
  </si>
  <si>
    <t>середні витрати на пацієнта</t>
  </si>
  <si>
    <t>динаміка росту кількості проведених трансплантацій у порівнянні з попереднім роком</t>
  </si>
  <si>
    <t>7. Стоматологічна допомога</t>
  </si>
  <si>
    <t>7.1. Надання населенню  медичних послуг із  зубного протезування та лікування пільгових категорій населення</t>
  </si>
  <si>
    <t>кількість осіб, яким передбачено надання послуг</t>
  </si>
  <si>
    <t>рівень забезпечення зубним протезуванням пацієнтів</t>
  </si>
  <si>
    <t xml:space="preserve">7.2.Надання безоплатної лікувально-хірургічної стоматологічної допомоги соціально-незахищеним верствам населення </t>
  </si>
  <si>
    <t>рівень забезпечення лікувально-хірургічною стоматологічною допомогою пацієнтів</t>
  </si>
  <si>
    <t>7.3.Надання населенню медичних послуг понад обсяг, передбачений програмою державних гарантій медичного обслуговування населення з профілактики зубощелепних аномалій та своєчасне виявлення факторів ризику їх розвитку у дітей</t>
  </si>
  <si>
    <t>кількість лікарів-ортодонтів, які надають послуги</t>
  </si>
  <si>
    <t>витрати на  лікаря-ортодонта</t>
  </si>
  <si>
    <t>рівень охоплення пацієнтів</t>
  </si>
  <si>
    <t xml:space="preserve">8. Надання населенню медичних послуг понад обсяг, передбачений програмою державних гарантій медичного обслуговування населення із огляду дітей згідно з постановою Кабінету Міністрів України від 8 жовтня 2008 р. № 905 </t>
  </si>
  <si>
    <t xml:space="preserve">кількість осіб </t>
  </si>
  <si>
    <t>середні витрати на огляд дитини</t>
  </si>
  <si>
    <t>рівень забезпечення проведення оглядів дітей (відповідно до звернень)</t>
  </si>
  <si>
    <t xml:space="preserve">9. Надання населенню медичних послуг понад обсяг, передбачений програмою державних гарантій медичного обслуговування населення із огляду  військовою лікарською комісією кандидатів на військову службу та військовозобов'язаних </t>
  </si>
  <si>
    <t>кількість медичних працівників, які входять до складу комісій</t>
  </si>
  <si>
    <t>середні витрати на одного медичного працівника</t>
  </si>
  <si>
    <t>рівень  забезпечення функціонування  комісій</t>
  </si>
  <si>
    <t xml:space="preserve">10. Надання населенню медичних послуг понад обсяг, передбачений програмою державних гарантій медичного обслуговування населення із проведення оглядів на стан сп'яніння за направленням правоохоронних органів </t>
  </si>
  <si>
    <t>рівень забезпечення проведення оглядів пацієнтів (відповідно до звернень МВС)</t>
  </si>
  <si>
    <t xml:space="preserve">11. Надання населенню медичних послуг понад обсяг, передбачений програмою державних гарантій медичного обслуговування населення із психологічної допомоги  при станах душевної кризи, в режимі "Телефону довіри" та особистих звернень </t>
  </si>
  <si>
    <t>кількість звернень</t>
  </si>
  <si>
    <t>середні витрати на одне звернення/дзвінок</t>
  </si>
  <si>
    <t>рівень забезпечення психологічною допомогою відповідно до звернень</t>
  </si>
  <si>
    <t>12. Медичне обслуговування населення з вадами слуху та мовлення</t>
  </si>
  <si>
    <t>12.1. Надання населенню медичних послуг понад обсяг, передбачений програмою державних гарантій медичного обслуговування населення із надання сурдологічної допомоги дітям та дорослим з вадами слуху та мовлення</t>
  </si>
  <si>
    <t xml:space="preserve">кількість проведених занять/налаштувань слухових апаратів </t>
  </si>
  <si>
    <t>середні витрати на надання послуги</t>
  </si>
  <si>
    <t>12.2. Надання населенню медичних послуг понад обсяг, передбачений програмою державних гарантій медичного обслуговування населення із надання медичної допомоги дітям та дорослим з вадами слуху та мовлення</t>
  </si>
  <si>
    <t>кількість логопедів, які надають послуги</t>
  </si>
  <si>
    <t>12.3. Підтримка закладів охорони здоров'я в частині програмного та сервісного забезпечення обладнання для проведення скринінгу слуху новонароджених</t>
  </si>
  <si>
    <t>кількість закладів, яким буде забезпечено доступ до  системи скринінгу</t>
  </si>
  <si>
    <t>середньорічна кількість новонароджених</t>
  </si>
  <si>
    <t>середньорічна кількість новонароджених, яким буде проведено скринінг</t>
  </si>
  <si>
    <t>середні витрати на  одного користувача системи скринінгу</t>
  </si>
  <si>
    <t>рівень охоплення новонароджених</t>
  </si>
  <si>
    <t xml:space="preserve">13. Надання населенню медичних послуг понад обсяг, передбачений програмою державних гарантій медичного обслуговування населення із проведення  оглядів фізкультурників та спортсменів </t>
  </si>
  <si>
    <t>показник затрат, тис. грн</t>
  </si>
  <si>
    <t>кількість проведених оглядів</t>
  </si>
  <si>
    <t>14. Надання населенню медичних послуг понад обсяг, передбачений програмою державних гарантій медичного обслуговування населення із стаціонарної психіатричної допомоги в умовах, які виключають небезпечну поведінку (запобіжний захід ст. 508 КПК)</t>
  </si>
  <si>
    <t>кількість ліжко-днів</t>
  </si>
  <si>
    <t>ліжко-дні</t>
  </si>
  <si>
    <t>завантаженість ліжкового фонду</t>
  </si>
  <si>
    <t>дні</t>
  </si>
  <si>
    <t>середні витрати на ліжко/день</t>
  </si>
  <si>
    <t>15. Підтримка КНП "Центр екстреної медичної допомоги та медицини катастроф міста Києва" в частині централізованого забезпечення послугами спеціалізованого автотранспорту для надання медичної допомоги населенню</t>
  </si>
  <si>
    <t>кількість машино/годин</t>
  </si>
  <si>
    <t>машино/година</t>
  </si>
  <si>
    <t>середні витрати на одну машино/годину</t>
  </si>
  <si>
    <t>рівень забезпечення закладів автотранспортом</t>
  </si>
  <si>
    <t xml:space="preserve">16. Централізоване  забезпечення  закладів охорони здоров'я комунальної власності спеціалізованим автотранспортом  КО «Київмедспецтранс» для надання   вторинної та третинної допомоги </t>
  </si>
  <si>
    <t>17. Підтримка КО «Київмедспецтранс» в частині забезпечення  комунальних закладів охорони здоров'я послугами спеціалізованого автотранспорту для надання медичної допомоги населенню</t>
  </si>
  <si>
    <t xml:space="preserve">18.Забезпечення функціонування інформаційно-аналітичної системи галузі охорони здоров'я в частині  виконання заходів, пов'язаних із збором, обробкою, зберіганням та передачею медико-статистичної інформації. </t>
  </si>
  <si>
    <t>кількість  штатних посад, що забезпечують функціонування інформаційної-аналитичної системи</t>
  </si>
  <si>
    <t>кількість звітних форм</t>
  </si>
  <si>
    <t>кількість аналітичних довідок, методичних рекомендацій, письмових роз’яснень, довідників, іншої інформації</t>
  </si>
  <si>
    <t>кількість проведених статистичних ревізій, перевірок, участі у комплексних комісіях</t>
  </si>
  <si>
    <t>середньомісячні витрати на одного працівника</t>
  </si>
  <si>
    <t>динаміка кількості звітів у порівнянні з попереднім роком,</t>
  </si>
  <si>
    <t>на 86%</t>
  </si>
  <si>
    <t>до 15,2%</t>
  </si>
  <si>
    <t>до 76%</t>
  </si>
  <si>
    <t>на 25%</t>
  </si>
  <si>
    <t>на  8%</t>
  </si>
  <si>
    <t xml:space="preserve"> </t>
  </si>
  <si>
    <t>;;;;;;;;;;;;;;;;;;;;;;;;;;;;;;;;;;;;;;;;;;;;;;;;;;;;;;;;;;;;;;;;;;;;;;;;;;;;;;;;;;;;;;;;;;;;;;;;;;;;;;;;;;;;;;;;;;;;;;;;;;;;;;;;;;;;;;;;;;;;;;;;;;;;;;;;;;;;;;;;;;;;;;;;;;;;;;;;;;;;;;;;;;;;;;;;;;;;;;;;;;;;;;;;;;;;;;;;;;;;;;;;;;;;;;;;;;;;;;;;;;;;;;;;;;;;;;;;;;;;;;;;;;;;;;;;;;;;;;;;;;;;;;;;;;;;;;;;;;;;;;;;;;;;;;;;;;;;;;;;;;;;;;;;;;;;;;;;;;;;;;;;;;;;;;;;;;;;;;;;;;;;;;;;;;;;;;;;;;;;;;;;;;;;;;;;;;;;;;;;;;;;;;;;;;;;;;;;;;;;;;;;;;;;;;;;;;;;;;;;;;;;;;;;;;;;;;;;;;;;;;;;;;;;;;;;;;;;;;;;;;;;;;;;;;;;;;;;;;;;;;;;;;;;;;;;;;;;;;;;;;;;;;;;;;;;;;;;;;;;;;;;;;;;;;;;;;;;;;;;;;;;;;;;;;;;;;;;;;;;;;;;;;;;;;;;;;;;;;;;;;;;;;;;;;;;;;;;;;;;;;;;;;;;;;;;;;;;;;;;;;;;;;;;;;;;;;;;;;;;;;;;;;;;;;;;;;;;;;;;;;;;;;;;;;;;;;;;;;;;;;;;;;;;;;;;;;;;;;;;;;;;;;;;;;;;;;;;;;;;;;;;;;;;;;;;;;;;;;;;;;;;;;;;;;;;;;;;;;;;;;;;;;;;;;;;;;;;;;;;;;;;;;;;;;;;;;;;;;;;;;;;;;;;;;;;;;;;;;;;;;;;;;;;;;;;;;;;;;;;;;;;;;;;;;;;;;;;;;;;;;;;;;;;;;;;;;;;;;;;;;;;;;;;;;;;;;;;;;;;;;;;;;;;;;;;;;;;;;;;;;;;;;;;;;;;;;;;;;;;;;;;;;;;;;;;;;;;;;;;;;;;;;;;;;;;;;;;;;;;;;;;;;;;;;;;;;;;;;;;;;;;;;;;;;;;;;;;;;;;;;;;;;;;;;;;;;;;;;;;;;;;;;;;;;;;;;;;;;;;;;;;;;;;;;;;;;;;;;;;;;;;;;;;;;;;;;;;;;;;;;;;;;;;;;;;;;;;;;;;;;;;;;;;;;;;;;;;;;;;;;;;;;;;;;;;;;;;;;;;;;;;;;;;;;;;;;;;;;;;;;;;;;;;;;;;;;;;;;;;;;;;;;;;;;;;;;;;;;;;;;;;;;;;;;;;;;;;;;;;;;;;;;;;;;;;;;;;;;;;;;;;;;;;;;;;;;;;;;;;;;;;;;;;;;;;;;;;;;;;;;;;;;;;;;;;;;;;;;;;;;;;;;;;;;;;;;;;;;;;;;;;;;;;;;;;;</t>
  </si>
  <si>
    <t>забезпечення здійснювалося за рахунок закупівлі 2021 року</t>
  </si>
  <si>
    <t>захід забезпечується по програмі "Громадське здоров'я"</t>
  </si>
  <si>
    <t xml:space="preserve">забезпечення здійснювалося за рахунок закупівлі 2021 року та централізованих поставок МОЗ  </t>
  </si>
  <si>
    <t>розділ прогами "Громадське здоров'я"</t>
  </si>
  <si>
    <t>забезпечення здійснювалося за рахунок закупівлі 2021 року та централізованих поставок МОЗ</t>
  </si>
  <si>
    <t>розділ  програми "Громадське здоров'я"</t>
  </si>
  <si>
    <t>розділ програми "Громадське здоров'я"</t>
  </si>
  <si>
    <t>забезпечення за рахунок централізованих поставок МОЗ</t>
  </si>
  <si>
    <t>Транспортне спецмедзабезпечення закладів охорони здоров'я міста Києва вчиняється в повному обсязі, відповідно до потреб кожного медичного закладу, всього забезпечено заклади м. Києва 172 автомобілями</t>
  </si>
  <si>
    <t xml:space="preserve">1.  Міська цільова програма "Здоров'я киян" на 2020 - 2022 роки </t>
  </si>
  <si>
    <t>(найменування програми, дата і номер рішення Київської міської ради про її затвердження)</t>
  </si>
  <si>
    <t>2. Департамент охорони здоров'я виконавчого органу Київської міської ради (Київської міської державної адміністрації)</t>
  </si>
  <si>
    <t>найменування відповідального виконавця програми</t>
  </si>
  <si>
    <t>Найменування 
заходу</t>
  </si>
  <si>
    <t>Виконавці 
заходу</t>
  </si>
  <si>
    <t>Термін
вико-
нання
(план/
факт)</t>
  </si>
  <si>
    <t>Обсяги фінансування на 2022 рік, (тис. грн.)</t>
  </si>
  <si>
    <t>Фактичні обсяги фінансування, 
за звітний період (тис. грн)</t>
  </si>
  <si>
    <t>Інформація про виконання заходу</t>
  </si>
  <si>
    <t>Причини невиконання</t>
  </si>
  <si>
    <t>Усього</t>
  </si>
  <si>
    <t>у тому числі: за джерелами:</t>
  </si>
  <si>
    <t>держав- ний бюджет</t>
  </si>
  <si>
    <t>бюджет м.Києва</t>
  </si>
  <si>
    <t>інші джерела</t>
  </si>
  <si>
    <t>державний бюджет</t>
  </si>
  <si>
    <t>Завдання:  Приведення закладів охорони здоров'я у відповідність до сучасних потреб</t>
  </si>
  <si>
    <t/>
  </si>
  <si>
    <t>Департамент охорони здоров'я виконавчого органу Київської міської ради (Київської міської державної адміністрації),
Комунальне підприємство "Інженерний центр" виконавчого органу Київської міської ради (Київської міської державної адміністрації),</t>
  </si>
  <si>
    <t>2020, 2021, 2022</t>
  </si>
  <si>
    <t>Департамент охорони здоров'я виконавчого органу Київської міської ради (Київської міської державної адміністрації),
Комунальне підприємство "Інженерний центр" виконавчого органу Київської міської ради (Київської міської державної адміністрації),
Комунальне підприємство з питань будівництва житлових будинків "Житлоінвестбуд-УКБ"</t>
  </si>
  <si>
    <t xml:space="preserve">3.  Проведення капітальних ремонтів в закладах охорони здоров'я </t>
  </si>
  <si>
    <t>Департамент охорони здоров'я виконавчого органу Київської міської ради (Київської міської державної адміністрації),</t>
  </si>
  <si>
    <t>2022, 2020, 2021</t>
  </si>
  <si>
    <t xml:space="preserve">4.  Закупівля обладнання для закладів охорони здоров'я            </t>
  </si>
  <si>
    <t>Департамент охорони здоров'я виконавчого органу Київської міської ради (Київської міської державної адміністрації),
Міські заклади охорони здоров'я</t>
  </si>
  <si>
    <t xml:space="preserve">5. Підтримка закладів охорони здоров'я в частині проведення ремонту обладнання.            </t>
  </si>
  <si>
    <t>Департамент охорони здоров'я виконавчого органу Київської міської ради (Київської міської державної адміністрації)</t>
  </si>
  <si>
    <t>ВСЬОГО ЗА ЗАВДАННЯМ:</t>
  </si>
  <si>
    <t>Завдання:  Розвиток первинної медико-санітарної      допомоги</t>
  </si>
  <si>
    <t>1. Підтримка киян, які потребують додаткової медичної допомоги</t>
  </si>
  <si>
    <t>Департамент охорони здоров'я виконавчого органу Київської міської ради (Київської міської державної адміністрації),
Комунальні некомерційні підприємства "Центр первинної медико-санітарної допомоги"</t>
  </si>
  <si>
    <t>Виконано</t>
  </si>
  <si>
    <t>не прередбачено виконання у 2022 році</t>
  </si>
  <si>
    <t>Департамент охорони здоров'я виконавчого органу Київської міської ради (Київської міської державної адміністрації),
Заклади охорони здоров'я, засновані на комунальній власності територіальної громади м.Києва</t>
  </si>
  <si>
    <t>2022</t>
  </si>
  <si>
    <t xml:space="preserve">не передбачено на 2022 рік обсяг видатків </t>
  </si>
  <si>
    <t>Завдання:   Розвиток вторинної (спеціалізованої) медичної допомоги</t>
  </si>
  <si>
    <t>1. Консультативно-діагностичні центри</t>
  </si>
  <si>
    <t xml:space="preserve">видатки на 2022 рік не передбачені програмою </t>
  </si>
  <si>
    <t>Департамент охорони здоров'я виконавчого органу Київської міської ради (Київської міської державної адміністрації), міський центр нефрології та діалізу" виконавчого органу Київської міської ради (Київської міської державної адміністрації)
Комунальне некомерційне підприємство "Київський</t>
  </si>
  <si>
    <t xml:space="preserve">3.2. Забезпечення закупівлі медичних послуг з трансплатанційного моніторингу у до-, траннсплантаційний та післяопераційний період трансплантації нирки та солідних органів та інших хворих, які потребують імуносупресивної терапії </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</si>
  <si>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"Київський міський центр нефрології та діалізу" виконавчого органу Київської міської ради (Київської міської державної адміністрації)</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</si>
  <si>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"Київський міський центр нефрології та діалізу" виконавчого органу Київської міської ради (Київської міської державної адміністрації)</t>
  </si>
  <si>
    <t>2020, 2021,</t>
  </si>
  <si>
    <t xml:space="preserve">забезпечення  здійснювалося за рахунок закупівлі 2021 року </t>
  </si>
  <si>
    <t>3.6. Забезпечення закупівлі препаратів для корекції порушень фосфорно-кальцієвого обміну, вторинного гіперпаратиреозу для пацієнтів із захворюваннями нирок</t>
  </si>
  <si>
    <t>2021, 2022</t>
  </si>
  <si>
    <t>4.1. 1. Забезпечення проведення лікування хворим на розсіяний склероз</t>
  </si>
  <si>
    <t>Департамент охорони здоров'я виконавчого органу Київської міської ради (Київської міської державної адміністрації),
Київська міська клінічна лікарня № 4</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</si>
  <si>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"Київська міська дитяча клінічна лікарня № 1" виконавчого органу Київської міської ради (Київської міської державної адміністрації)</t>
  </si>
  <si>
    <t>забезпечення  здійснювалося за рахунок централізованих поставок МОЗ України</t>
  </si>
  <si>
    <t>Департамент охорони здоров'я виконавчого органу Київської міської ради (Київської міської державної адміністрації),
Київський міський клінічний онкологічний центр</t>
  </si>
  <si>
    <t>забезпечення  здійснювалося за рахунок  централізованих поставок МОЗ України</t>
  </si>
  <si>
    <t xml:space="preserve">Департамент охорони здоров'я виконавчого органу Київської міської ради (Київської міської державної адміністрації),
Київська міська клінічна офтальмологічна лікарня "Центр мікрохірургії ока" </t>
  </si>
  <si>
    <t>Департамент охорони здоров'я виконавчого органу Київської міської ради (Київської міської державної адміністрації),
Київська міська клінічна лікарня № 18</t>
  </si>
  <si>
    <t>8.1. Забезпечення закупівлі ендопротезів колінних та кульшових суглобів та інструментарію для їх імплантації</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</si>
  <si>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"Київська міська клінічна лікарня № 5" виконавчого органу Київської міської ради (Київської міської державної адміністрації)</t>
  </si>
  <si>
    <t xml:space="preserve">9.6. Забезпечення лікування опортуністичних інфекцій у людей, які живуть з ВІЛ (ЛЖВ)     </t>
  </si>
  <si>
    <t>Департамент охорони здоров'я виконавчого органу Київської міської ради (Київської міської державної адміністрації),
Олександрівська клінічна лікарня м.Києва,
Комунальне некомерційне підприємство "Київська міська дитяча клінічна лікарня № 1" виконавчого органу Київської міської ради (Київської міської державної адміністрації)</t>
  </si>
  <si>
    <t>Департамент охорони здоров'я виконавчого органу Київської міської ради (Київської міської державної адміністрації),
Олександрівська клінічна лікарня м.Києва</t>
  </si>
  <si>
    <t>10.1.5.3. Забезпечити лікувальним харчуванням  дітей, хворих на метілмалонову аміноацидурію</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</si>
  <si>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"Київська міська клінічна лікарня № 9" виконавчого органу Київської міської ради (Київської міської державної адміністрації)</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</si>
  <si>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"Київська міська клінічна лікарня № 9" виконавчого органу Київської міської ради (Київської міської державної адміністрації),
Комунальне некомерційне підприємство "Київська міська дитяча клінічна лікарня № 1" виконавчого органу Київської міської ради (Київської міської державної адміністрації)</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</si>
  <si>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"Київська міська клінічна лікарня № 1" виконавчого органу Київської міської ради (Київської міської державної адміністрації"</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</si>
  <si>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"Київська міська дитяча клінічна лікарня № 1" виконавчого органу Київської міської ради (Київської міської державної адміністрації)</t>
  </si>
  <si>
    <t>10.4. Системний васкуліт з залученням імунного механізму</t>
  </si>
  <si>
    <t xml:space="preserve">10.5.1.2. Забезпечення лікарськими засобами хворих на спінальну м'язову атрофію  </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</si>
  <si>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"Київська міська дитяча клінічна лікарня № 1" виконавчого органу Київської міської ради (Київської міської державної адміністрації),
Олександрівська клінічна лікарня м.Києва</t>
  </si>
  <si>
    <t>Департамент охорони здоров'я виконавчого органу Київської міської ради (Київської міської державної адміністрації), Олександрівська клінічна лікарня м.Києва,
Комунальне некомерційне підприємство "Київська міська дитяча клінічна лікарня № 1" виконавчого органу Київської міської ради (Київської міської державної адміністрації)</t>
  </si>
  <si>
    <t>10.7.1. Забезпечення лікарськими засобами дорослих хворих з акромегалією та гігантизмом</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</si>
  <si>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"Дитяча клінічна лікарня № 6 Шевченківського району міста Києва" виконавчого органу Київської міської ради (Київської міської державної адміністрації)</t>
  </si>
  <si>
    <t xml:space="preserve">10.12.1. Забезпечення лікарськими засобами хворих на ювенільний ревматоїдний артрит, хворобу Стілла, системну склеродермію, системні васкуліти, спондилоартрити </t>
  </si>
  <si>
    <t>Департамент охорони здоров'я виконавчого органу Київської міської ради (Київської міської державної адміністрації),
Київський міський центр крові</t>
  </si>
  <si>
    <t>2022, 2020</t>
  </si>
  <si>
    <t>2020, 2022</t>
  </si>
  <si>
    <t>Департамент охорони здоров'я виконавчого</t>
  </si>
  <si>
    <t>11.6. Забезпечення КНП "Київський міський центрр крові" витратним матеріалом для проведення вірусінактивації тромбоцитів</t>
  </si>
  <si>
    <t>2020,</t>
  </si>
  <si>
    <t>Департамент охорони здоров'я виконавчого органу Київської міської ради (Київської міської державної адміністрації),
Міський медичний центр проблем слуху та мовлення "СУВАГ"</t>
  </si>
  <si>
    <t xml:space="preserve">12.2. Забезпечення кохлеарними імплантами пацієнтів, які мають вади слуху     </t>
  </si>
  <si>
    <t xml:space="preserve">12.3. Здійснення заміни мовного процесора    </t>
  </si>
  <si>
    <t xml:space="preserve">13. Забезпечення лікувальним харчуванням дітей, хворих на запальні хвороби товстого кишківника    </t>
  </si>
  <si>
    <t>Департамент охорони здоров'я виконавчого органу Київської міської ради (Київської міської державної адміністрації), Комунальні заклади охорони здоров'я міста</t>
  </si>
  <si>
    <t>14. Забезпечення медичними виробами хворих з порушенням функції тазових органів</t>
  </si>
  <si>
    <t>Департамент охорони здоров'я виконавчого органу Київської міської ради (Київської міської державної адміністрації),
Комунальні заклади охорони здоров'я міста</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</si>
  <si>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"Київський міський пологовий будинок № 5" виконавчого органу Київської міської ради (Київської міської державної адміністрації)</t>
  </si>
  <si>
    <t>Департамент охорони здоров'я виконавчого органу Київської міської ради (Київської міської державної адміністрації),
Олександрівська клінічна лікарня м.Києва,
Комунальне некомерційне підприємство "Київська міська клінічна лікарня швидкої медичної допомоги" виконавчого органу Київської міської ради (Київської міської державної адміністрації)</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</si>
  <si>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"Київський міський центр дитячої нейрохірургії" виконавчого органу Київської міської ради (Київської міської державної адміністрації)</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</si>
  <si>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"Київська міська клінічна лікарня швидкої медичної допомоги" виконавчого органу Київської міської ради (Київської міської державної адміністрації)</t>
  </si>
  <si>
    <t>Видатки не заплановані.</t>
  </si>
  <si>
    <t>Завдання:  Вдосконалення системи надання екстреної медичної допомоги та медицини катастроф</t>
  </si>
  <si>
    <t>1.2.  Оновлення парку автомобілів екстреної (швидкої) медичної допомоги, у тому числі реанімобілів для транспортування новонароджених</t>
  </si>
  <si>
    <t>Апарат виконавчого органу Київської міської ради (Київської міської державної адміністрації),
Комунальна організація "Київмедспецтранс"</t>
  </si>
  <si>
    <t>Завдання:  Створення належних організаційних умов для функціонування єдиного медичного простору</t>
  </si>
  <si>
    <t>Заклади охорони здоров'я, засновані на комунальній власності територіальної громади м.Києва</t>
  </si>
  <si>
    <t>2. Підтримка закладів охорони здоров`я вторинного та третинного рівня надання медичної допомоги в частині оплати комунальних послуг та енергоносіїв</t>
  </si>
  <si>
    <t xml:space="preserve">3.2.В ідшкодування витрат закладам охорони здоровя  на виплату та доставку працівникам пенсій, призначених на пільгових умовах    </t>
  </si>
  <si>
    <t>6. Надання населенню медичних послуг понад обсяг, передбачений програмою державних гарантій медичного обслуговування населення із проведення аутологічної трансплантації гемопоетичних стовбурових клітин пацієнтам.</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</si>
  <si>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"Київський центр трансплантації кісткового мозку" виконавчого органу Київської міської ради (Київської міської державної адміністрації)</t>
  </si>
  <si>
    <t>Видатки з міського бюджета м. Києва у 2022 році не передбачені</t>
  </si>
  <si>
    <t>7. Надання населенню  медичних послуг із  зубного протезування та лікування пільгових категорій населення</t>
  </si>
  <si>
    <t xml:space="preserve">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"Київська стоматологія" виконавчого органу Київської міської ради (Київської міської державної адміністрації) </t>
  </si>
  <si>
    <t xml:space="preserve">7. 2.Надання безоплатної лікувально-хірургічної стоматологічної допомоги соціально-незахищеним верствам населення </t>
  </si>
  <si>
    <t>Виконано частково</t>
  </si>
  <si>
    <t xml:space="preserve">Видатки не передбачені </t>
  </si>
  <si>
    <t xml:space="preserve">9. Надання населенню медичних послуг понад обсяг, передбачений програмою державних гарантій медичного обслуговування населення із огляду  військовою лікарською комісією  
кандидатів на військову службу та військовозобов'язаних 
 </t>
  </si>
  <si>
    <t>Департамент охорони здоров'я виконавчого органу Київської міської ради (Київської міської державної адміністрації),
Київська міська наркологічна клінічна лікарня "Соціотерапія"</t>
  </si>
  <si>
    <t>11. Надання населенню медичних послуг понад обсяг, передбачений програмою державних гарантій медичного обслуговування населення із психологічної допомоги  при станах душевної кризи, в режимі "Телефону довіри" та особистих звернень</t>
  </si>
  <si>
    <t>12. Надання населенню медичних послуг понад обсяг, передбачений програмою державних гарантій медичного обслуговування населення із надання сурдологічної допомоги дітям та дорослим з вадами слуху та мовлення</t>
  </si>
  <si>
    <t>12.3 Підтримка закладів охорони здоров'я в частині програмного та сервісного забезпечення обладнання для проведення скринінгу слуху новонароджених</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</si>
  <si>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«Центр спортивної медицини міста Києва»</t>
  </si>
  <si>
    <t>Департамент охорони здоров'я виконавчого органу Київської міської ради (Київської міської державної адміністрації),
Комунальне некомерційне підприємство "Київська міська психоневрологічна лікарня № 3" виконавчого органу Київської міської ради (Київської міської державної адміністрації)</t>
  </si>
  <si>
    <t>2021, 2022, 2020</t>
  </si>
  <si>
    <t>15.Підтримка КНП "Центр екстренної медичної допомоги та медицини катастроф міста Києва" в частині централізованого забезпечення послугами спеціалізованого автотранспорту для надання медичної допомоги населенню</t>
  </si>
  <si>
    <t>Департамент охорони здоров'я виконавчого органу Київської міської ради (Київської міської державної адміністрації),
Центр екстреної медичної допомоги та медицини катастроф міста Києва,
Комунальна організація "Київмедспецтранс"</t>
  </si>
  <si>
    <t>Департамент охорони здоров'я виконавчого органу Київської міської ради (Київської міської державної адміністрації),
Заклади охорони здоров'я, засновані на комунальній власності територіальної громади м.Києва,
Комунальне некомерційне підприємство "Київський міський інформаційно-аналітичний центр медичної статистики" виконавчого органу Київської міської ради (Київської міської державної адміністрації)</t>
  </si>
  <si>
    <t>РАЗОМ ЗА ПРОГРАМОЮ</t>
  </si>
  <si>
    <t xml:space="preserve">Заплановані бюджетні асигнування 
на 2022 рік з урахуванням змін </t>
  </si>
  <si>
    <t>Проведені видатки за звітний період</t>
  </si>
  <si>
    <t>Відхилення</t>
  </si>
  <si>
    <t>усього</t>
  </si>
  <si>
    <t>загальний фонд</t>
  </si>
  <si>
    <t>спеціальний фонд</t>
  </si>
  <si>
    <t xml:space="preserve">Заступник директора - начальник  управління економіки </t>
  </si>
  <si>
    <t xml:space="preserve">Дмитро КУЦОПАЛ </t>
  </si>
  <si>
    <t>В  зв'язку з введенням воєнного стану, більша половина пацієнтів виїхала за межі Києва, місце їх знаходження невідоме, що не дало можливості виписати рецепти на отримання безкоштовних медикаментів в повному обсязі. Пацієнти, які знаходяться в Києві, безкоштовними медикаментами забезпечені.</t>
  </si>
  <si>
    <t>Фінансова підтримка надана 11 закладам в 100% обсязі фактичного споживання</t>
  </si>
  <si>
    <t xml:space="preserve">Заступник начальника управління </t>
  </si>
  <si>
    <t xml:space="preserve">економіки </t>
  </si>
  <si>
    <t>Леся ШМУЛЬКО</t>
  </si>
  <si>
    <t xml:space="preserve">Заступник начальника управління економіки  – </t>
  </si>
  <si>
    <t xml:space="preserve">начальник відділу планування капітальних </t>
  </si>
  <si>
    <t>видатків та ремонтних робіт</t>
  </si>
  <si>
    <t>Юрій БЕРЕСТОВЕНКО</t>
  </si>
  <si>
    <r>
      <t xml:space="preserve">Головний спеціаліст </t>
    </r>
    <r>
      <rPr>
        <sz val="14"/>
        <color theme="1"/>
        <rFont val="Times New Roman"/>
        <family val="1"/>
        <charset val="204"/>
      </rPr>
      <t xml:space="preserve">сектору цільових програм  </t>
    </r>
  </si>
  <si>
    <r>
      <t>та спеціального фонду</t>
    </r>
    <r>
      <rPr>
        <sz val="14"/>
        <color rgb="FF000000"/>
        <rFont val="Times New Roman"/>
        <family val="1"/>
        <charset val="204"/>
      </rPr>
      <t xml:space="preserve"> </t>
    </r>
  </si>
  <si>
    <t>Олександр КОЛОМІЄЦЬ</t>
  </si>
  <si>
    <t xml:space="preserve">Не виконано </t>
  </si>
  <si>
    <t>забезпечення  здійснювалося за рахунок закупівлі 2021  та 2022 року та централізованих поставок державного бюджету, проведено ендопротезування 463  пацієнтам</t>
  </si>
  <si>
    <t>рівень безпеки - забезпечення вірусінактивації тромбоцитів</t>
  </si>
  <si>
    <t>відділу лікувально-профілактичної допомоги дорослому населенню</t>
  </si>
  <si>
    <t>забезпечення здійснювалося за рахунок залишків на початок року та централізованих поставок державного бюджету, проведено ендопротезування 463  пацієнтам</t>
  </si>
  <si>
    <t>Скринінгу донорської крові на наявність маркерів гемотрансмісивних інфекцій проводиться за програмою «Громадське здоров’я» імунохемілюсцентним методом.</t>
  </si>
  <si>
    <t xml:space="preserve">Виконуючий обов'язки начальника  </t>
  </si>
  <si>
    <t>Михайло ТОМЧУК</t>
  </si>
  <si>
    <t>Станом на 01.01.2023 року комунальною організацією "Київмедспецтранс" від Гуманітарного штабу Києва отримано 22 одиниці спецавтомобілів швидкої медичної допомоги в якості гуманітарної допомоги. Балансова вартість цих спецавтомобілів становить 17 614,70 тис.грн.   Планувалось закупити 68 автомобілів. Закупівля автомобілів швидкої медичної допоомги типу В з обладнанням у кількості 54 одиниці не відбулася через невиконання постачальником вимог договору щодо комплектності та строку поставки всієї кількості одиниць товару.</t>
  </si>
  <si>
    <t>В  зв'язку з введенням воєнного стану, зменшилась кількість звернень щодо відпуску лікарських засобів безоплатно і на пільгових умовах. Пацієнти, які знаходяться в Києві, безкоштовними медикаментами забезпечені.</t>
  </si>
  <si>
    <t xml:space="preserve">Виконується в повному обсязі згідно наданих розрахунків, виплачено 840 особам, які отримують пенсії за віком на пільгових умовах, відповідно до списків наданих Пенсійним фондом </t>
  </si>
  <si>
    <t xml:space="preserve">Зменшилась кількість звернень зв'язку у зв'язку з введенням воєнного стану так у звітному році було заплановано  пролікувати  50 осіб, фактично  проліковано  23 особи що  становить 46%. </t>
  </si>
  <si>
    <t xml:space="preserve">За звітний період 11 лікарів-ортодонтів надали 21429 послуг  6862 пацієнтам, що потребували допомоги </t>
  </si>
  <si>
    <t xml:space="preserve"> Виплачено заробітну плату у 2022 році, оплата здійснювалась відповідно до фактично відпрацьованого часу згідно з заявками на фінансування від керівників закладів охорони здоров’я. </t>
  </si>
  <si>
    <t>Забезпечується діяльність відділення медичних оглядів на стан сп’яніння. Всього за звітний період за направленням поліції оглянуто 8075 осіб.  У 2600 особи підтверджено стан алкогольного/наркотичного сп'яніння.  Огляди за направленнями поліції забезпечені на 100%.</t>
  </si>
  <si>
    <t xml:space="preserve">Надання населенню психологічної допомоги в режимі «Телефону довіри» відбувається безперервно, цілодобово, на високому професійному рівні.
Забезпечення психологічною допомогою відповідно до звернень було виконано в повному обсязі – на кожне телефонне звернення була надана необхідна інформація, чи психологічна консультація. Всього за звітний період надано психологічної допомоги на 9493 звернень. </t>
  </si>
  <si>
    <t>витрати на одного логопеда</t>
  </si>
  <si>
    <t xml:space="preserve">42 логопедами надано 14416 пацієнтам  з вадами слуху та мовлення медичну допомогу (100% тих, хто потребував). </t>
  </si>
  <si>
    <t>За звітний період опрацьовано 14749 звітних форм, надано аналітичних довідок 650, У зв’язку з продовженням  строку дії воєнного стану в Україні, пов’язаного з військовою агресією російської федерації проти України ,перевірки в звітний період не проводились</t>
  </si>
  <si>
    <t>Забезпечення дитячим харчуванням дітей перших двох років життя із малозабезпечених сімей в порядку, визначеному чинним законодавством проводилось за потребою та в необхідній  кількості  відповідно до потреби. Забезпечено харчуванням 41 дитину всіх дітей, що потребували. У зв'зку з військовим станом зменшилась кільксть дітей для отримання пільгового харчування.</t>
  </si>
  <si>
    <t>за 2022 рік</t>
  </si>
  <si>
    <t xml:space="preserve">Інформація про виконання програми
за 2022 року </t>
  </si>
  <si>
    <t xml:space="preserve">внесеними змінами захід обєднано з заходом 8.1 </t>
  </si>
  <si>
    <t xml:space="preserve">змінами знято фінансування на 22 рік </t>
  </si>
  <si>
    <t xml:space="preserve">13.1 Забезпечення хворих на запальні хронічні захворювання кишечника (хвороба Крона та виразковий коліт) медичними засобами для специфічного лікування               </t>
  </si>
  <si>
    <t xml:space="preserve">13.1. Забезпечення хворих на запальні хронічні захворювання кишечника (хвороба Крона та виразковий коліт) медичними засобами для специфічного лікування                    </t>
  </si>
  <si>
    <t>Департамент охорони здоров'я, заклади охорони здоров'я, що засновані на комунальній власності територіальної громади м. Києва.</t>
  </si>
  <si>
    <t>19.1. Забезпечення лікарськими засобами та витратними матеріалами при лікуванні наслідків бойової травми методом відновно - реконструктивної хірургії</t>
  </si>
  <si>
    <t>частка пацієнтів, що отримали  медичну допомоги методом відновно - реконструктивної хірургії із загальної кількості портебуючих, %</t>
  </si>
  <si>
    <t>Департамент охорони здоров'я,            Заклади охорони здоров'я, що засновані на комунальній власності територіальної громади м. Києва.</t>
  </si>
  <si>
    <t>У 2022 році було  заплановано надати послуг із зубного протезування та лікування 7080 особам, фактично отримали медичні послуги лікування та зубопротезування 6597 осіб, у тому числі отримали послуги з зубопротезування 2819 особи, здійснено підготовку до  протезування 3778 особам. Всього у 2022 році пільговій категорії населення надано 123617 послуг по лікуванню та зубопротезуванню.</t>
  </si>
  <si>
    <t>5.1. Забезпечення  лікарськими засобами та препаратами супроводу для лікування онкологічних хворих</t>
  </si>
  <si>
    <t>Кошти виділені на проєктно-кошторисну документацію освоєно в повному обсязі.</t>
  </si>
  <si>
    <t>Фінансування було передбачено на грудень місяць 2022 року, що в свою чергу унеможливлювало вчасно виконати роботи. Зняття в кінці бюджетного періоду з обліку органами казначейства неоплачених бюджетних фінансових зобов'язань одержувачів бюджетних коштів відповідно до Наказу МФУ від 02.03.2012 № 309 призвело до утворення заборгованісті</t>
  </si>
  <si>
    <t>Згідно з розпорядженнями Київської міської державної адміністрації виплату безповоротної фінансової допомоги проведено медичним працівникам за основним місцем роботи пропорційно відпрацьованого часу в повному обсязі.
Оплата здійснювалась відповідно до фактично відпрацьованого часу згідно заявок на фінансування від керівників закладів охорони здоров’я. За 2022 рік у середньому отримали фінансову допомогу 7117 осіб лікарів та професіоналів, що прирівняні за оплатою праці до лікарів, 10480 осіб фахівців з базовою та неповною вищою медичною освітою та працівників, прирівняних за оплатою праці та 10896 осіб молодшого медичного персоналу.</t>
  </si>
  <si>
    <t>Захід виконується за міською цільовою програмою «Громадське здоров’я».</t>
  </si>
  <si>
    <t>Забезпечення відбувалось за рахунок закупівлі 2022 року. Було придбано 94 помпи для забезпечення дітей з лабільним перебігом цукрового діабету.</t>
  </si>
  <si>
    <t>Протягом 2022 року отримано товару на 5 822,3 тис. грн. закупленого за кошти міського бюджету. 
Забезпечення відбувалось за рахунок закупівлі 2021 та 2022 року. Забезпечено протягом 2022 року було 439 - дітей, 50 – дорослих.</t>
  </si>
  <si>
    <t xml:space="preserve">На 01.01.2023 перебує на обліку 343 хворих. Протягом 12 місяців 2022 року імуносупресивні лікарські засоби отримали 371 пацієнт (100%), що дозволило забезпечити функціонування трансплантованого органу та запобігти його відторгненню.
</t>
  </si>
  <si>
    <t xml:space="preserve">Залишок лікарських засобів на початок року на 1101,6 тис грн. 
За кошти міського бюджету закуплено лікарських засобів, виробів медичного призначення на 6 226,5 тис. гривень. 
За 2022 рік проліковано 301 хворий.  Забезпечено 100 % пацієнтів , які потребували. </t>
  </si>
  <si>
    <t>Залишок лікувального харчування станом на 01.01.2022 склав  7 442,6 тис. грн.
У звітному періоді за кошти міського бюджету закуплено продуктів лікувального харчування на 5 615,2 тис. гривень.
На 01.01.2023 на обліку перебуває 784 хворих.  За 12 місяців 2022 року харчові продукти для спеціальних медичних цілей отримало 1085 пацієнтів. Забезпечено 100% пацієнтів, які потребували.</t>
  </si>
  <si>
    <t>Залишок лікарських засобів станом на 01.01.2022 по міському бюджету склав 44 525,9 тис. грн, по державному – 14 465,13 тис. грн.
Протягом 2022 року отримано лікарських засобів за рахунок централізованих поставок МОЗ України на суму 16 505,1 тис. грн.
Отримано товару закупленого за кошти міського бюджету на 30 917,8 тис. грн.
За 12 місяців 2022 року проліковано 1580 пацієнтів (100% тих, хто потребував).</t>
  </si>
  <si>
    <t xml:space="preserve">Залишок лікарських засобів станом на 01.01.2022 по державному бюджету – 268,91 тис. грн.
Протягом 2022 року отримано лікарських засобів за рахунок централізованих поставок МОЗ України на суму 174,6 тис. грн.
За 12 місяців 2022 року 60 пацієнтів, що потребують лікування ботулінічним токсином типу А (100% тих, хто потребував лікування) забезпечені лікуванням в повному обсязі. По розрахунку 1,5 флакону на одну дитину всього 90 флаконів. </t>
  </si>
  <si>
    <t>Залишок товару станом на 01.01.2022 склав на 4 593,9 тис грн у т.ч. по міському бюджету на суму 4 180,5 тис. грн., по державному бюджету на суму 94,9 тис. грн., гуманітарної допомоги 318,5 тис. грн.
Забезпечення здійснювалось за рахунок залишку товару на початок року, закупівлі у 2022 році, централізованих поставок  державного бюджету та гуманітарної допомоги. 
Протягом року засобами догляду за стомою забезпечено 1002  пацієнтів (98,9% тих хто потребував).</t>
  </si>
  <si>
    <t>Залишок ендопротезів станом на 01.01.2022 по міському бюджету склав 30 406,52 тис. грн, по державному – 3 845,93 тис. грн.
Обсяг надходжень за 2022 рік за рахунок централізованих закупівель МОЗ України склав на суму – 16 712,5 тис.грн.
Протягом звітного періоду 1760 пацієнтам проведено оперативні втручання з ендопротезування суглобів, що позбавило їх больового синдрому, призвело до відновлення функцій опорно-рухового апарату та особливо людям похилого віку дозволило повернутися до звичного способу життя та не бути прикутими до ліжка.</t>
  </si>
  <si>
    <t xml:space="preserve">Залишок лікарських засобів станом на 01.01.2022 по міському бюджету склав  581,4 тис. грн, по державному – 753,45 тис. грн.
Протягом 2022 року отримано лікарських засобів за рахунок централізованих поставок МОЗ України на суму 4044,4 тис. гривень.
Всього протягом 2022 року проліковано 1495 осіб з вірусними гепатитами.  </t>
  </si>
  <si>
    <t xml:space="preserve">Станом на 01.01.2022 залишок продуктів харчування по міському бюджету склав 4 892,0 тис. грн.
За звітний період отримано продуктів лікувального харчування на 4186,1 тис. грн. закупленого за кошти міського бюджету.
Станом на 01.01.2023 в м. Києві зареєстровано дітей: 3 (до 3-х років), 31 (4-18років) -34 (всього). Дорослих - 22 особи. Пацієнти забезпечені за рахунок залишків на початок року, закупівель 2022 року за кошти міського бюджету. </t>
  </si>
  <si>
    <t xml:space="preserve">Станом на 01.01.2022 залишок харчових продуктів по міському бюджету склав 8 456,6 тис. грн.
За 2022 рік отримано продуктів лікувального харчування на 27 983,7 тис. грн. закуплених за кошти міського бюджету. 
За 12 місяців 2022 року забезпечення здійснювалося за рахунок залишків на початок року, закупівлі 2022 року за кошти міського бюджету та централізованих поставок державного бюджету,
Всього зареєстровано 100 дітей та 47 дорослих хворих на фенілкетонурію. Всі забезпечені в повному обсязі. 
</t>
  </si>
  <si>
    <t>Залишок лікарських засобів станом на 01.01.2022 склав по міському бюджету склав 24 489,94 тис. грн. Впродовж звітного періоду отримано медикаментів за рахунок коштів державного бюджету на суму 5 492,1 тис. грн.
 Забезпечено лікуванням 4 дорослих пацієнтів з хворобою Гоше (100% тих хто потребував).</t>
  </si>
  <si>
    <t xml:space="preserve">Залишок лікарських засобів станом на 01.01.2022 по державному бюджету становив 4 700,5 тис. грн. 
Забезпечення лікарськими засобами хворих 2 дітей (100%) здійснювалось за рахунок залишків на початок року. </t>
  </si>
  <si>
    <t>Залишок лікарських засобів на 01.01.2022 по державному бюджету склав на 17 492,7 тис. грн.
Протягом звітного періоду отримано лікарських засобів за рахунок централізованих поставок МОЗ України на суму 38 295,3 тис. грн.
Забезпечення здійснювалось за рахунок отриманих поставок з державного бюджету.
Станом на 01.01.2023 на обліку перебуває 2 пацієнта (1 дитина та 1 дорослий).</t>
  </si>
  <si>
    <t>Станом на 01.01.2022 року залишок лікарських засобів по державному бюджету склав на суму – 3 463,2 тис. грн. 
Під спостереженням перебуває 1 дитина, яка забезпечення лікарськими засобами в повному обсязі.</t>
  </si>
  <si>
    <t>У 2022 році закуплено за кошти міського бюджету продукти лікувального харчування на суму 179,59 тис. грн.
Під спостереженням перебуває 1 дитина, яка у звітному періоді була забезпечена лікувальним харчуванням в повному обсязі.</t>
  </si>
  <si>
    <t xml:space="preserve">Залишок лікарських засобів на 01.01.2022 по місцевому бюджету склав на 35 362,1 тис. грн.
Протягом звітного періоду отримано лікарських засобів за рахунок централізованих поставок МОЗ України на суму 7 841,5 тис. грн.
У 2022 році отримано лікарських засобів закуплених за кошти міського бюджету на суму 10 561,9 тис. грн.
Отримали профілактичне лікування 77 дитини  (100% тих, хто потребував лікування).  </t>
  </si>
  <si>
    <t>Залишок препаратів замісної терапії для дорослих на 01.01.2022 по міському бюджету становив 158 779,6 тис. грн.
Протягом 2022 року отримано лікарських засобів за рахунок централізованих поставок МОЗ України на суму 26 616,2 тис. грн.
За кошти міського бюджету у 2022 році закуплено лікарські засоби на 5 421,9 тис. грн.
Протягом звітного періоду проліковано 241 дорослих хворих на гемофілію (100% тих, хто потребував).</t>
  </si>
  <si>
    <t>Залишок лікарських засобів станом на 01.01.2022 по місцевому бюджету склав на 135,2 тис. грн. 
За 12 місяців 2022 року 6 дітей (100%) у повному обсязі були забезпечені лікарськими засобами за рахунок залишків.</t>
  </si>
  <si>
    <t>Залишок лікарських засобів по місцевому бюджету станом на 01.01.2022 склав на 145,73 тис. грн.
Впродовж 2022 року отримано лікарських засобів закуплених за кошти міського бюджету на 1 166,4 тис. грн.
Всього за звітний період зафіксовано 6 випадків звернень з хворобою Кавасакі, всі пацієнти були забезпечені в повному обсязі.</t>
  </si>
  <si>
    <t xml:space="preserve">Залишок продуктів лікувального харчування по міському бюджету станом 
на 01.01.2022 року склав на – 828,26 тис. грн.
У 2022 році отримано товару на 2 924,1 тис. грн. закупленого за кошти міського бюджету, окрім того.
Протягом звітного періоду під медичним спостереженням перебувало 40  хворих на спінальну м’язову атрофію (36 дітей та 4 дорослих), з яких за медичними показами потребує забезпечення лікувальним харчуванням 37 пацієнти (33 дітей та 4 дорослих). Всі пацієнти забезпечені  лікувальним харчуванням в повному обсязі.
</t>
  </si>
  <si>
    <t>Залишок лікарських засобів станом на 01.01.2022 склав  52 522,8 тис. грн., залишок товару отриманого як гуманітарна допомога склав  14 576,09 тис. грн.
За 2022 рік отримано товару на суму 41 356,8 тис. грн відповідно до укладених договорів. Отримано лікарські засоби у якості гуманітарної допомоги.
Протягом звітного періоду всі 41 пацієнтів (37 дітей та 4 дорослих)  забезпечені лікарськими засобами.</t>
  </si>
  <si>
    <t xml:space="preserve">У 2022 році отримано товару на 104,9 тис. грн. закупленого за кошти міського бюджету.
Під спостереженням перебуває 1 дитина. Забезпечення здійснювалось за рахунок місцевого бюджету. </t>
  </si>
  <si>
    <t>Відповідно до медичних показань забезпечення лікувальним харчуванням потребують 6 пацієнтів, всі пацієнти забезпечені лікувальним харчуванням, яке отримали в кінці 2021 року. 
У 2022 році тендер на закупівлю продуктів лікувального харчування не відбувся у зв’язку з відсутністю пропозицій.</t>
  </si>
  <si>
    <t>Станом на 01.01.2023 під спостереженням КДЦ дит. Дарницького района перебуває 4 дитини, які отримують симптоматичне лікування та не потребують специфічного лікування.</t>
  </si>
  <si>
    <t>Залишок лікарських засобів на 01.01.2022 по міському бюджету становив 3 337,5 тис. грн.
У звітному періоді отримано централізованих поставок за кошти державного бюджету лікарських засобів на суму 7 557,3 тис. грн.
Під наглядом фахівців перебувають 278 дітей. Всі вони протягом звітного періоду були забезпечені необхідним лікуванням.</t>
  </si>
  <si>
    <t>Залишок лікарських засобів станом на 01.01.2022 по місцевому бюджету склав 438,46 тис. грн.
Впродовж 2022 року отримано товару закупленого за кошти міського бюджету на суму 541,6 тис. грн.
Протягом звітного періоду під наглядом фахівців перебуває 29 осіб. Всі пацієнти забезпечені.</t>
  </si>
  <si>
    <t>Залишок лікарських засобів на 01.01.2022 по міському бюджету 
становив 22 264,6 тис. грн, по державному – 20 467,42 тис. грн.
Впродовж звітного періоду отримано медикаментів за рахунок коштів державного бюджету на суму  7 445,4 тис. грн. 
Протягом звітного періоду 62 пацієнтів (55 дорослих та 7 дітей) (100%) забезпечені лікарськими засобами в повному обсязі за рахунок залишків лікарських засобів на 01.01.2022 року та надходжень з державного бюджету поточного року.</t>
  </si>
  <si>
    <t>Залишок лікарських засобів на 01.01.2022 по міському бюджету становив 211 617,6 тис. грн.
У 2022 році отримано товар закуплений за кошти міського бюджету на 
суму 281 813,5 тис. грн., закуплений за кошти державного бюджету (централізовані закупівлі МОЗ ) на суму 32 115,4 тис. грн., а також отримано товар у якості гуманітарної допомоги на 6 371,3 тис. грн.
Протягом звітного періоду проліковано 4070 пацієнтів з онкогематологічними захворюваннями (100% тих, хто потребував).</t>
  </si>
  <si>
    <t>Залишок витратних матеріалів на 01.01.2022 по міському бюджету становив на 8 278,4 тис. грн, по державному – 5 609,5 тис. грн.
За звітний період отримано товару закупленого за кошти міського бюджету на 1270,0 тис. грн. Отримано товару з державного бюджету на 1593,9 тис.грн. 
Впродовж 2022 року забезпечення КНП «Київський міський центр крові» витратними матеріалами для проведення апаратного плазма- та цитоферезу   здійснювалося за рахунок закупівель по програмі «Здоров’я киян» та централізованих поставок МОЗ України.
За 12 місяців 2022 року проведено 1 793 донацій.</t>
  </si>
  <si>
    <t>Залишок витратних матеріалів станом на 01.01.2022 року  для проведення вірусінактивації тромбоцитів склав на 2 609,9 тис. грн.
Приготування вірусінактивованих тромбоцитів здійснюється відповідно до замовлення закладів охорони здоров’я.
У звітному періоді отримані замовлення до КНП «Київський міський центр крові» щодо приготування вірусінактивації тромбоцитів, здійснено 463 процедуру вірусінактивації тромбоцитів відповідно до наданих заявок від закладів охорони здоров’я.</t>
  </si>
  <si>
    <t>Залишок слухових апаратів станом на 01.01.2022 склав на суму 3 713,8 тис. грн, слухові апарати закуплені за кошти міського бюджету 2021 року. 
У 2022 році за рахунок коштів міського бюджету закуплено товару 
на 4 768,7 тис. гривень .
За 12 місяців 2022 року підібрано та видано 786 слухових апаратів.</t>
  </si>
  <si>
    <t xml:space="preserve">Станом на 01.01.2022 залишок кохлеарних імплантів склав на 
суму 2 631,47 тис. грн.
За звітний період отримано товару закупленого за кошти міського бюджету на суму 3525,0 тис. грн.
Всього 10 пацієнтів потребують забезпечення кохлеарними імплантами, протягом звітного періоду проведено кохлеарну імплантацію 6 пацієнтам, інші пацієнти будуть забезпечені у 2023 році. </t>
  </si>
  <si>
    <t>Станом на 01.01.2022 залишок продуктів лікувального харчування склав 
на 111,4 тис. грн.
Отримано товар на суму 645,3 тис. грн закуплений за кошти міського бюджету.
В м. Києві під медичним спостереженням перебувають 43 дітей, хворих на запальні хвороби товстого кишківника,  які потребують забезпечення лікувальною сумішшю, всі діти були забезпечені лікувальним харчування протягом року.</t>
  </si>
  <si>
    <t xml:space="preserve">Залишок витратних матеріалів станом на 01.01.2022 склав 404,6 тис. грн. 
Протягом 2022 року отримано товар закуплений за кошти міського бюджету на 470,5 тис. гривень.  
Забезпечення пацієнтів здійснювалося за рахунок закупівлі 2021 та 2022 років по програмі «Здоров’я киян».
Протягом 12 місяців 2022 року проведено 11 оперативних втручань з установкою лікворошунтуючих систем (100% тих, хто потребував медичну допомогу). </t>
  </si>
  <si>
    <t>Протягом 12 місяців  2022 року процедури вимірювання внутрішньочерепного тиску у дітей не проводилися у зв’язку з відсутністю пацієнтів.</t>
  </si>
  <si>
    <t>Залишок витратних матеріалів по міському бюджету станом на 01.01.2022 склав 336,39 тис. грн. 
За звітний період оперативних втручань проводилось 0 пацієнтам, які потребували такого лікування. К-ть пацієнтів за рік була 0, 3 пацієнта, які були у звіті раніше  - за 2021 рік помилково внесено.</t>
  </si>
  <si>
    <t xml:space="preserve">За рахунок програми не було закупівель гемостатичниз губок. За звітний період було використано 58 упаковок  гемостатичних матеріалів при операціях, всього 50 операцій було проведено для зупинок кровотечі. Матеріал закуплено за кошти  
КНП «Київський міський центр дитячої нейрохірургії».  </t>
  </si>
  <si>
    <t xml:space="preserve">У 2022 році санаторно-реабілітаційне лікування надано 3105 дітям. Санаторно-реабілітаційне лікування дітей міста Києва здійснювалося з січня по 23 лютого 2022р. З 24.02.2022 року санаторно-реабілітаційне лікування не проводилося, в зв'язку з введенням в Україні військового стану. </t>
  </si>
  <si>
    <t>Залишок препаратів на початок року склав 1130 упаковок.
Випадків гіпоглікемічної коми протягом 12 місяців 2022 року не було. 
Протягом звітного року діти були забезпечені залишками препаратів. 
В 2022 році двічі оголошувались торги, але вони не відбулись у зв’язку з відсутністю учасників.</t>
  </si>
  <si>
    <t>На 01.01.2023 перебує на обліку 343 хворих. Протягом 12 місяців 2022 року імуносупресивні лікарські засоби отримали 371 пацієнт (100%), що дозволило забезпечити функціонування трансплантованого органу та запобігти його відторгненню.</t>
  </si>
  <si>
    <t xml:space="preserve">Станом на 01.01.2022 залишок харчових продуктів по міському бюджету склав 8 456,6 тис. грн.
За 2022 рік отримано продуктів лікувального харчування на 27 983,7 тис. грн. закуплених за кошти міського бюджету. 
За 12 місяців 2022 року забезпечення здійснювалося за рахунок залишків на початок року, закупівлі 2022 року за кошти міського бюджету та централізованих поставок державного бюджету,
Всього зареєстровано 100 дітей та 47 дорослих хворих на фенілкетонурію. Всі забезпечені в повному обсязі. </t>
  </si>
  <si>
    <t>Залишок продуктів лікувального харчування по міському бюджету станом 
на 01.01.2022 року склав на – 828,26 тис. грн.
У 2022 році отримано товару на 2 924,1 тис. грн. закупленого за кошти міського бюджету, окрім того.
Протягом звітного періоду під медичним спостереженням перебувало 40  хворих на спінальну м’язову атрофію (36 дітей та 4 дорослих), з яких за медичними показами потребує забезпечення лікувальним харчуванням 37 пацієнти (33 дітей та 4 дорослих). Всі пацієнти забезпечені  лікувальним харчуванням в повному обсязі.</t>
  </si>
  <si>
    <t xml:space="preserve">Виконується в повному обсязі згідно наданих розрахунків, 840 особам, які отримують пенсії за віком на пільгових умовах, відповідно до списків наданих Пенсійним фондом </t>
  </si>
  <si>
    <t xml:space="preserve">НЗменшилась кількість звернень зв'язку у зв'язку з введенням воєнного стану так у звітному році було заплановано  пролікувати  50 осіб, фактично  проліковано  23 особи що  становить 46%. </t>
  </si>
  <si>
    <t xml:space="preserve">Залишок препаратів на початок року склав 1130 упаковок.
Випадків гіпоглікемічної коми протягом 12 місяців 2022 року не було. 
Протягом звітного року діти були забезпечені залишками препаратів. 
</t>
  </si>
  <si>
    <t xml:space="preserve"> На 01.01.2023 на обліку перебуває 343 хворих. Протягом 12 місяців  2022 року 344 пацієнтів пройшли процедуру трансплантаційного моніторингу, 100% від тих хто потребував. Це дозволило визначити концентрацію лікарського засобу в крові та вчасно провести корекцію лікування у разі необхідності з метою підтримки функціонування трансплантованого органу.
Моніторинг функціонування трансплантованого органу здійснюється на базі КНП «Київський міський центр нефрології та діалізу» безкоштовно.</t>
  </si>
  <si>
    <t>Залишок лікарських засобів для лікування анемії станом на 01.01.2022 склав на 8 794,93 тис. грн. 
У 2022 році за кошти міського бюджету закуплено лікарські засоби, вироби медичного призначення на суму 30 991,9 тис. гривень.
Проліковано 2034 пацієнт з низькими показниками гемоглобіну, всіх хто потребував.</t>
  </si>
  <si>
    <t xml:space="preserve">Залишок лікарських засобів станом на 01.01.2022 склав 35 375,36 тис. грн.
За 12 місяців 2022 року проліковано 1316 пацієнтів  з порушенням фосфорно-кальцієвого обміну (100 % пацієнтів, які потребували). Враховуючи Забезпечення здійснювалось за рахунок залишків препаратів на початок року. </t>
  </si>
  <si>
    <t xml:space="preserve">Залишок лікарських засобів станом на 01.01.2022 по міському бюджету склав 148 435,8 тис. грн, по державному – 17 009,18 тис. грн., гуманітарної допомоги – 144,6 тис. грн.
Протягом 2022 року отримано лікарських засобів за рахунок централізованих поставок МОЗ України на суму – 36 023,3 тис. грн, крім того отримано як гуманітарну допомогу на суму 22 039,4 тис. грн.
У 2022 році препарати супроводу для лікування онкологічних хворих закупленого за кошти міського бюджету на 141 228,1 тис гривень.
За звітний період хіміотерапевтичне лікування отримали 13444 онкологічних хворих. 
</t>
  </si>
  <si>
    <t>Станом на 01.01.2022 залишок медичних виробів для проведення оперативних втручань з приводу катаракти склав на 8 469,0 тис. грн.
У 2022 році закуплено за кошти міського бюджету витратних матеріалів на 
суму 18 783,7 тис.грн. Всього проведено оперативне втручання з імплантацією штучного кришталика 686 пацієнтам.</t>
  </si>
  <si>
    <t>Залишок медичних виробів станом на 01.01.2022 склав по місцевому бюджету склав на - 1 702,9 тис. грн.
У 2022 році закуплено за кошти міського бюджет виробів медичного призначення та витратних матеріалів на суму 1 909,5 тис. гривень.
Відповідно до фактичної потреби у звітному році проведено 
ендопротезування 21 особі.</t>
  </si>
  <si>
    <t>У 2022 році закуплено за кошти міського бюджету продукти лікувального харчування на суму 185,7 тис. грн.
Під спостереженням перебуває 1 дитина, яка у звітному періоді була забезпечена лікувальним харчуванням.</t>
  </si>
  <si>
    <t xml:space="preserve">Залишок лікарських засобів на 01.01.2022 становив 1 141,7 тис. грн.
Протягом 2022 року за кошти міського бюджету закуплено лікарські засоби 
на 3159,9 тис. грн.
Протягом 12 місяців 2022 року проліковано 50 дітей (100 % тих, хто потребував). 
Освоєння коштів відбулось не в повному обсязі у зв’язку з відсутністю деяких позицій товару у національному переліку лікарських засобів та відсутності висновку про державну оцінку медичних технологій. </t>
  </si>
  <si>
    <t xml:space="preserve">Протягом звітного періоду забезпечення здійснювалося за рахунок централізованих закупівель МОЗ України 2021 року та за рахунок коштів міського бюджету МЦП «Здоров’я киян» (станом на 01.01.2022 залишки по державному бюджету склали  7 212,9 тис. грн.,  місцевому бюджету  -  10 374,5 тис. грн.). 
У 2022 році отримано товару (централізовані закупівлі МОЗ ) на 13 612,7 тис. грн.
Станом на 01.01.2023 - 33 дорослі та 14 осіб дитячого віку (та ще 4 дітей зараз за кордоном). </t>
  </si>
  <si>
    <t xml:space="preserve">У 2022 році отримано товару (централізовані закупівлі МОЗ ) на 17 185,9 тис. грн.
У звітному році за кошти міського бюджету закуплено лікарські засоби 
на суму 142,6 тис. грн.
У 2022 році під спостереженням перебувають 27 осіб (13 дітей та 14 дорослих). відповідно до медичних показань лікарськими засобами необхідно забезпечити 9 пацієнтів, всі 9 пацієнті (100% тих, хто потребував) були забезпечені в повному обсязі, забезпечення здійснювалось за рахунок централізованих поставок державного бюджету та закупівель 2022 року за кошти міського бюджету.
Освоєння коштів відбулось не в повному обсязі у зв’язку з відсутністю деяких позицій товару у національному переліку лікарських засобів та відсутності висновку про державну оцінку медичних технологій. </t>
  </si>
  <si>
    <t>Залишок лікарських засобів станом на 01.01.2022 склав 1 988,6 тис. грн.
В продовж 2022 року поставлено товару закупленого за кошти міського бюджету на 2039,1 тис. гривень.
Відповідно до медичних показань 15 пацієнтів потребують медикаментозного лікування, всі пацієнти, що потребують медикаментозного лікування забезпечені лікарськими засобами. 
Слід зауважити, що освоєння коштів відбулось не в повному обсязі у зв’язку з відсутністю деяких позицій товару у національному переліку лікарських засобів та відсутності висновку про державну оцінку медичних технологій в тому числі препарат сомаверт та соматулін.</t>
  </si>
  <si>
    <t>Залишок лікарських засобів на 01.01.2022 по міському бюджету становив 63 996,7 тис. грн, по державному – 2 098,43 тис. грн.
У звітному періоді отримано централізованих поставок за кошти державного бюджету лікарських засобів на суму 20 086,1 тис. грн.
Забезпечення здійснювалося за рахунок залишку та централізованих поставок державного бюджету, проліковано  201 хворий (126 дітей та  75 дорослих – 100% від тих, що потребували специфічного лікування).</t>
  </si>
  <si>
    <t xml:space="preserve">
За звітний період проведено 23978 досліджень донорів крові та її компонентів,  реципієнтів на Kell-належність при трансфузіях.</t>
  </si>
  <si>
    <t xml:space="preserve">Залишок на 01.01.2022 по міському бюджету становив 4 275,2 тис. грн, по державному – 1 822,5 тис. грн., гуманітарної допомоги - 3,1 тис. грн.
У 2022 році за кошти міського бюджету закуплено витратні матеріали на суму 5 814,32 тис. грн
Отримано товару з державного бюджету на 4992,7 тис. грн.  
Протягом 2022 року КНП «Київський міський центр крові» проведено 29 776 донації. </t>
  </si>
  <si>
    <t>Закуплено за кошти міського бюджету 5 мовних процесорів на суму 1572,9 тис. грн.
За 12 місяців 2022 року заміна мовного процесора здійснено 1 хворому, 2 особи зняті з черги так як отримали процесор у ДУ «Інститут отолорантології».
Станом на 01.01.2023 заміни мовного процесора потребують 5 хворих, які будуть забезпечені протягом поточного року, так як, деякі пацієнти знаходяться закордоном</t>
  </si>
  <si>
    <t>Станом на 01.01.2022 залишок продуктів лікувального харчування склав 
на 111,4 тис. грн.
У 2022 році закуплений за кошти міського бюджету лікувальне харчування на суму 645,3 тис. грн.
В м. Києві під медичним спостереженням перебувають 43 дітей, хворих на запальні хвороби товстого кишківника, які потребують забезпечення лікувальною сумішшю, всі діти були забезпечені лікувальним харчування протягом року.</t>
  </si>
  <si>
    <t>Залишок лікарських засобів на 01.01.2022 по міському бюджету становив 128,7 тис. грн, по державному – 180,4 тис. грн..
Впродовж 12 місяців 2022 року було 443 пологів ускладнених масивною кровотечею. Всі породіллі своєчасно отримали препарати для надання невідкладної допомоги при кровотечах, що дозволило попередити розвиток тяжкої крововтрати більше 1500 мл, материнську смертність від важкої кровотечі, розвиток септичних ускладнень.
Акушерські відділення міста в рамках програми медичних гарантій в повному обсязі забезпечені лікарськими засобами для надання невідкладної медичної допомоги.</t>
  </si>
  <si>
    <t>Станом на 01.01.2022 року залишок лікарських засобів закуплених за кошти державного бюджету становив на суму 127,3 тис. грн.
У  2022 році отримано централізованих поставок МОЗ України на суму - 186,7 тис. грн.
У 2022 році закуплено за кошти міського бюджету препаратів на 1 751,5 тис. грн. 
Забезпечення акушерських відділень препаратами для лікування дихальних розладів новонароджених проведено на 100%, що дозволило своєчасно пролікувати впродовж  2022 року 456 передчасно народжених дітей, знизити рівень перинатальної та неонатальної смертності, покращити результати лікування та виходжування, знизити частоту та тривалість штучної вентиляції легень.</t>
  </si>
  <si>
    <t>Забезпечення пацієнтів засобами догляду здійснювалось за рахунок залишку закупівель 2021 року, станом на 01.01.2022 залишок засобів догляду по місцевому бюджету становив на 589,1 тис. грн. по державному – 305,7 тис. грн.
Впродовж звітного періоду закуплено за кошти міського бюджету засобів догляду на суму 1278,95 тис. грн.
За 12 місяців 2022 року на 200 стаціонарних ліжок у паліативних відділеннях проліковано та забезпечено засобами догляду 3238 пацієнтів, у т. ч. проліковано та забезпечено засобами догляду 3060 пацієнтів дорослих та 178 дитину</t>
  </si>
  <si>
    <t xml:space="preserve">Станом на 01.01.2022 залишок засобів догляду склав на 103,21 тис. грн.
У 2022 році закуплено за кошти міського бюджету витратних матеріалів 
на 1496,9 тис. грн. 
За звітний період було забезпечено у повному обсязі засобами догляду 702 важкохворих дітей-інвалідів на амбулаторному етапі. </t>
  </si>
  <si>
    <t>Станом на 01.01.2022 залишок медичних виробів, витратних матеріалів та лікарських засобів склав на 19 823,8 тис. грн.
Протягом 2022 року закуплено за кошти міського бюджету медичних виробів, витратних матеріалів, лікарських засобів  на 15 054,5 тис. гривень.  
За 2022 рік проведено нейрохірургічне лікування  488 пацієнтам.</t>
  </si>
  <si>
    <t>Залишок витратних матеріалів станом на 01.01.2022 склав 3 500,8 тис. грн.
Забезпечення пацієнтів здійснювалося за рахунок закупівлі в 2021 та 2022 років по програмі «Здоров’я киян».
Протягом 2022 року за кошти міського бюджету закуплено витратних матеріалів на 9745,64 тис. гривень. 
За 2022 рік 186 пацієнтам зі спинальною травмою проведено нейрохірургічне втручання.</t>
  </si>
  <si>
    <t>Забезпечення пацієнтів здійснювалося за рахунок закупівлі 2021 року по програмі «Здоров’я киян». Залишок лікарських засобів на 01.01.2022 по міському бюджету становив 41 906,6 тис. грн.
Також протягом звітного періоду отримано за рахунок централізованих поставок МОЗ України лікарських засобів та кардіовиробів на суму 20071,7 тис.грн.
У 2022 році за рахунок коштів міського бюджету закуплено лікарські засоби та вироби медичного призначення на 41 470,4 тис. гривень. 
У 2022 році кардіохірургічну допомогу отримали 2588 пацієнти.</t>
  </si>
  <si>
    <t>Доступ до системи скринінгу забезпечено 9 закладам охорони здоров’я, всього за 2022 рік проведено скринінг слуху 16132 новонародженим дітям, у 1371 виявлено патологію.</t>
  </si>
  <si>
    <t>Впродовж звітного періоду проведених 8 813 оглядів, надано медичну допомогу 4 236 особам, оплату послуг проведено в повному обсязі відповідно до наданих заявок закладом охорони здоров’я. 
На рівень охоплення пацієнтів вказаних мед. послуг суттєво вплинуло оголошення простою під час воєнного стану.</t>
  </si>
  <si>
    <t>Надання населенню медичних послуг понад обсяг, передбачений програмою державних гарантій медичного обслуговування населення із стаціонарної психіатричної допомоги в умовах, які виключають небезпечну поведінку, в т.ч. запобіжний захід згідно ст. 508 КПК, здійснюється в повному обсязі. Протягом 2022 року надано допомогу 217 особам, по факту перебування пацієнтів.
Всі особи, які в цей період направлені на примусове лікування за ухвалами органів суду, госпіталізовані та їм надається відповідне лікування, а також забезпечуються належні умови утримання в спеціальному підрозділі з надання психіатричної допомоги КНП "Клінічна лікарня "ПСИХІАТРІЯ".
Відповідно до порядку та умов надання у 2022 році субвенції з державного бюджету місцевим бюджетам на здійснення підтримки окремих закладів та заходів у системі охорони здоров’я (постанова КМУ від 26.01.2022 № 66) кошти державного бюджету були спрямовані на виконання даного заходу, що і спричинило економію коштів міського бюджету.</t>
  </si>
  <si>
    <t>Для надання медичної допомоги населенню фактично у звітному періоді забезпечено спеціальним автотранспорт 1 511 603 машино/годин, всього було здійснено 376 865 виїздів бригад екстреної медичної допомоги та медицини катастроф міста Києва.</t>
  </si>
  <si>
    <t xml:space="preserve">Забезпечення хворих здійснювалося за рахунок залишків товару на початок року на суму 363,2 тис. грн. (у т.ч.: залишок товару закупленого за кошти державного бюджету на 264,7 тис грн, місцевого бюджету на 98,5 тис грн), а також за рахунок товару закупленого у 2022 році за кошти міського бюджету на 373,1 тис. гривень.
Протягом 12 місяців 2022 року обстежено 11 495 пацієнтів (100% тих, хто потребував), проведено 22 990 досліджень хворих на цукровий діабет. </t>
  </si>
  <si>
    <t>Залишок витратних матеріалів для проведення екстракорпоральних методів лікування станом на 01.01.2022 по міському бюджету склав 102 010,4 тис. грн, по державному бюджету – 3 582,82 тис. грн.
За звітний період отримано централізованих поставок державного бюджету на суму 3 743,2 тис. грн. 
У 2022 році лікарські засоби, вироби медичного призначення закуплено за кошти міського бюджету на 208 178,5 тис. гривень.
Всього у звітному році методом замісної ниркової терапії проліковано 2147 пацієнтів, забезпечено 100% пацієнтів, які потребували.</t>
  </si>
  <si>
    <t>Залишок лікарських засобів станом на 01.01.2022 склав на 5 573,6 тис. грн.
Протягом 2022 року отримано медикаментів, засобів медичного призначення за рахунок централізованих поставок МОЗ України на суму 3 836,8 тис. грн.
У 2022 році за кошти міського бюджету закуплено медикаментів, засобів медичного призначення, витратних матеріалів на 14070,0 тис. грн.
Всього 2448 пацієнтів (100%) були забезпечені антикоагулянтами, антисептиками та іншим  в повному обсязі.</t>
  </si>
  <si>
    <t>Станом на 01.01.2022 року залишок лабораторних реактивів для обстеження склав на 9 458,0 тис. гривень.
Протягом 2022 року отримано медикаментів, засобів медичного призначення за рахунок централізованих поставок МОЗ України на суму 16 719,1 тис. грн.
У 2022 році закуплено за кошти міського бюджету витратних матеріалів
 на 18 173,07 тис. гривень.
За 12 місяців 2022 року обстежено 2 819 хворих, які потребували  лабораторних досліджень. Забезпечено 100 % пацієнтів, які потребували.</t>
  </si>
  <si>
    <t xml:space="preserve">Залишок лікарських засобів станом на 01.01.2022 року по міському бюджету склав на 1369,36 тис грн.
Протягом 2022 року отримано лікарських засобів за рахунок централізованих поставок МОЗ України на суму 171,9 тис. грн.
Також забезпечення здійснювалось за рахунок програми медичних гарантій «Доступні ліки» - відшкодовується державою вартості лікарських засобів (реінбуксаця), для лікування хворих на епілепсію. 
Всього забезпечено 580 дітей з перебігом захворювання, 100% тих, що потребує специфічного лікування, були забезпечені в повному обсязі. </t>
  </si>
  <si>
    <t xml:space="preserve">Залишок лікарських засобів станом на 01.01.2022 року по міському бюджету склав на 1369,36 тис грн.
Протягом 2022 року отримано лікарських засобів за рахунок централізованих поставок МОЗ України на суму 171,9 тис. грн.
Також забезпечення здійснювалось за рахунок програми медичних гарантій «Доступні ліки» - відшкодовується державою вартості лікарських засобів (реінбуксаця), для лікування хворих на епілепсію. 
Всього забезпечено 580 дітей з перебігом захворювання, 100% тих, що потребує специфічного лікування, були забезпечені в повному обсязі.  </t>
  </si>
  <si>
    <t xml:space="preserve">Станом на 01.01.2022 залишок лікарських засобів по міському бюджету склав на 5 285,4 тис. грн, по державному – 3 538,6 тис. гривень. 
За 2022 рік отримано товару за рахунок централізованих поставок державного бюджету на суму – 7106,0 тис. гривень.
Отримано лікарських засобів закуплених за кошти міського бюджету на 554,3 тис. гривень. 
 Станом на 01.01.2023 в м. Києві зареєстровано дітей: 3 (до 3-х років), 31 (4-18років) -34 (всього). Дорослих - 22 особи. Впродовж звітного періоду  пацієнти були забезпечені лікарськими засобами за рахунок закупівлі минулих років, закупівлі 2022 року по програмі «Здоров'я киян» та централізованих поставок МОЗ України. </t>
  </si>
  <si>
    <t xml:space="preserve">Станом на 01.01.2022 залишок лікарських засобів по міському бюджету склав на 5 285,4 тис. грн, по державному – 3 538,6 тис. гривень. 
За 2022 рік отримано товару за рахунок централізованих поставок державного бюджету на суму – 7106,0 тис. гривень.
Отримано лікарських засобів закуплених за кошти міського бюджету на 554,3 тис. гривень. 
 Станом на 01.01.2023 в м. Києві зареєстровано дітей: 3 (до 3-х років), 31 (4-18років) -34 (всього). Дорослих - 22 особи. Впродовж звітного періоду пацієнти були забезпечені лікарськими засобами за рахунок закупівлі минулих років, закупівлі 2022 року по програмі «Здоров'я киян» та централізованих поставок МОЗ України. </t>
  </si>
  <si>
    <t>Протягом 2022 року закуплено за кошти міського бюджету медичних виробів на суму 67,8 тис. грн., а також  отримано гуманітарну допомогу на суму 90,2 тис. грн.
На обліку на кінець 2022 року перебувають 186 пацієнтів. 
Освоєння коштів відбулось не в повному обсязі у зв’язку з відсутністю деяких позицій товару у національному переліку лікарських засобів та відсутності висновку про державну оцінку медичних технологій.</t>
  </si>
  <si>
    <t xml:space="preserve">Додаток 1 </t>
  </si>
  <si>
    <t>Звіт про досягнення індикаторів програми</t>
  </si>
  <si>
    <t xml:space="preserve">Міської цільової програми "Здоров'я киян" на 2020-2023 р.р. </t>
  </si>
  <si>
    <t>Значення індикатора програми</t>
  </si>
  <si>
    <t>Відхилення фактичного значення від планового ("+" або "-") %</t>
  </si>
  <si>
    <t>Причина недосягнення індикаторів програми</t>
  </si>
  <si>
    <t>Рівень смертності населення на 1 тис. населення</t>
  </si>
  <si>
    <t>проміле %</t>
  </si>
  <si>
    <t>*</t>
  </si>
  <si>
    <t xml:space="preserve">15,5
дані за 2021 рік
</t>
  </si>
  <si>
    <t>Забезпеченість населення лікарями всіх спеціальностей (на 10 тис. наявного населення на кінець року)</t>
  </si>
  <si>
    <t>Даний показник стосується стану забезпеченості населення міста Києва лікарями всіх спеціальностей в закладах охорони здоров’я всіх форм власності, які розташовані на території міста Києва. За останні роки спостерігається тенденція до  зниження показника забезпеченості населення лікарями всіх спеціальностей, у тому числі в закладах охорони здоров’я комунальної власності територіальної громади міста Києва. Це пов’язано із реорганізацією закладів охорони здоров’я та оптимізацією  штатного розпису.</t>
  </si>
  <si>
    <t>Демографічне навантаження на 1 тис. осіб постійного населення віком 16 - 59 років (міська місцевість)</t>
  </si>
  <si>
    <t>652  дані за 2021 рік</t>
  </si>
  <si>
    <t>Очікувана тривалість життя при народженні</t>
  </si>
  <si>
    <t>років</t>
  </si>
  <si>
    <t xml:space="preserve">71,07
 дані за 
2021 рік
Суттєво вплинула на  зростання смертності  населення та населення в працездатному віці, очікувану тривалість життя при народженні пандемія, спричинена коронавірусною інфекцією SARS-CoV-2, яка в  структурі смертності населення у 2021 році  посіла друге місце
</t>
  </si>
  <si>
    <t>Смертність населення у працездатному віці</t>
  </si>
  <si>
    <t>випадків/ 1 тис. мешканців</t>
  </si>
  <si>
    <t xml:space="preserve">4,7
дані за 
2021 рік
Суттєво вплинула на  зростання смертності  населення та населення в працездатному віці, очікувану тривалість життя при народженні пандемія, спричинена коронавірусною інфекцією SARS-CoV-2, яка в  структурі смертності населення у 2021 році  посіла друге місце
</t>
  </si>
  <si>
    <t>Індекс охорони здоров’я Numbeo</t>
  </si>
  <si>
    <t>місце в рейтингу</t>
  </si>
  <si>
    <t>&lt; 200</t>
  </si>
  <si>
    <t>215 рейтингове місце серед 266 країн на початок 2023</t>
  </si>
  <si>
    <t>Відношення заробітної плати у галузі охорони здоров’я до середньої заробітної плати в м. Києві</t>
  </si>
  <si>
    <t xml:space="preserve">77
дані 
за 2021 рік
</t>
  </si>
  <si>
    <t>Частка КНП у структурі комунальних закладів охорони здоров'я</t>
  </si>
  <si>
    <t>Смертність дітей у віці до 1 року</t>
  </si>
  <si>
    <t>випадків/ 1 тис. новонароджених</t>
  </si>
  <si>
    <t xml:space="preserve">5,7
дані 
за 2021 рік
</t>
  </si>
  <si>
    <t>Забезпеченість бригадами екстренної медичної допомоги</t>
  </si>
  <si>
    <t>одиниць/ 10 тис. мешканців</t>
  </si>
  <si>
    <t>Ступінь зношеності автопарку екстреної медичної допомоги</t>
  </si>
  <si>
    <t>&lt;45</t>
  </si>
  <si>
    <t>Своєчасність надання екстренної медичної допоомги (чатка доїзду до 10 хвилин на екстрені випадки)</t>
  </si>
  <si>
    <t xml:space="preserve">Виконано.                                                                            Показник значно покращився у порівнянні з 2021 роком. У звітному році на доїзд бригад ЕМД значно впливала ситуація, пов’язана з воєнним станом, введеним з 24.02.2022 року, а саме: кількість повітряних тривог за добу та пов’язане з
цим обмеження пересування  автотранспорту, у т.ч. медичного; затримка автомобілів на блокпостах; відсутність назв вулиць та нумерацій будинків; планові, аварійні та
екстрені відключення електроенергії тощо
</t>
  </si>
  <si>
    <t>Динаміка загальної захворюваності дорослого населення в м.Києві (на 10 тис. населеня у віці 18 років і вище)</t>
  </si>
  <si>
    <t>&lt; 00</t>
  </si>
  <si>
    <t>немає даних</t>
  </si>
  <si>
    <t>Даний показник не відповідає нормативним документам МОЗ України, якими затверджено відповідні статистичні звіти, тому не розраховується</t>
  </si>
  <si>
    <t>Середні строки лікування на ліжках в стаціонарі</t>
  </si>
  <si>
    <t>днів</t>
  </si>
  <si>
    <t xml:space="preserve">На величину показника вплинуло призупинення планової госпіталізації в зв’язку з поширенням
короновірусної хвороби, введенням воєнного стану та зменшенням кількості  пролікованих в стаціонарах
</t>
  </si>
  <si>
    <t>Кількість досягнутих індикаторів програми -</t>
  </si>
  <si>
    <t>Кількість недосягнутих індикаторів програми -</t>
  </si>
  <si>
    <t>Відсоток досягнутих індикаторів програми -</t>
  </si>
  <si>
    <t>Примітка:</t>
  </si>
  <si>
    <t>* відповідно до Закону України “Про захист інтересів суб’єктів подання звітності та інших документів у період дії воєнного стану або стану війни” у період дії воєнного стану або стану війни, а також протягом трьох місяців після його завершення органи державної статистики призупиняють оприлюднення статистичної інформації та  поновлюють її оприлюднення у повному обсязі після завершення встановленого законом  термін, в звязку з чим, інформація щодо смертності за 2022 рік відсутня</t>
  </si>
  <si>
    <t xml:space="preserve">Виконано </t>
  </si>
  <si>
    <t>Виконано  частково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</si>
</sst>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
    <numFmt numFmtId="166" formatCode="#,##0.0"/>
    <numFmt numFmtId="167" formatCode="0.0%"/>
    <numFmt numFmtId="168" formatCode="#,##0.0000"/>
    <numFmt numFmtId="169" formatCode="0.0000"/>
    <numFmt numFmtId="170" formatCode="0.000"/>
  </numFmts>
  <fonts count="31" x14ac:knownFonts="1">
    <font>
      <sz val="11"/>
      <color theme="1"/>
      <name val="Calibri"/>
      <family val="2"/>
      <charset val="204"/>
      <scheme val="minor"/>
    </font>
    <font>
      <b/>
      <sz val="10"/>
      <name val="Times New Roman"/>
      <family val="1"/>
      <charset val="204"/>
    </font>
    <font>
      <sz val="10"/>
      <name val="Times New Roman"/>
      <family val="1"/>
      <charset val="204"/>
    </font>
    <font>
      <sz val="14"/>
      <color theme="1"/>
      <name val="Calibri"/>
      <family val="2"/>
      <charset val="204"/>
      <scheme val="minor"/>
    </font>
    <font>
      <sz val="10"/>
      <color theme="1"/>
      <name val="Times New Roman"/>
      <family val="1"/>
      <charset val="204"/>
    </font>
    <font>
      <sz val="11"/>
      <name val="Calibri"/>
      <family val="2"/>
      <charset val="204"/>
      <scheme val="minor"/>
    </font>
    <font>
      <sz val="11"/>
      <color theme="1"/>
      <name val="Times New Roman"/>
      <family val="1"/>
      <charset val="204"/>
    </font>
    <font>
      <sz val="10"/>
      <color indexed="8"/>
      <name val="Times New Roman"/>
      <family val="1"/>
      <charset val="204"/>
    </font>
    <font>
      <b/>
      <i/>
      <sz val="10"/>
      <name val="Times New Roman"/>
      <family val="1"/>
      <charset val="204"/>
    </font>
    <font>
      <u/>
      <sz val="10"/>
      <color indexed="10"/>
      <name val="Times New Roman"/>
      <family val="1"/>
      <charset val="204"/>
    </font>
    <font>
      <sz val="10"/>
      <color indexed="10"/>
      <name val="Times New Roman"/>
      <family val="1"/>
      <charset val="204"/>
    </font>
    <font>
      <i/>
      <sz val="10"/>
      <name val="Times New Roman"/>
      <family val="1"/>
      <charset val="204"/>
    </font>
    <font>
      <sz val="10"/>
      <name val="Calibri"/>
      <family val="2"/>
      <charset val="204"/>
    </font>
    <font>
      <sz val="12"/>
      <name val="Times New Roman"/>
      <family val="1"/>
      <charset val="204"/>
    </font>
    <font>
      <sz val="11"/>
      <color rgb="FF006100"/>
      <name val="Times New Roman"/>
      <family val="2"/>
      <charset val="204"/>
    </font>
    <font>
      <b/>
      <sz val="10"/>
      <color indexed="8"/>
      <name val="Times New Roman"/>
      <family val="1"/>
      <charset val="204"/>
    </font>
    <font>
      <sz val="11"/>
      <color indexed="8"/>
      <name val="Calibri"/>
      <family val="2"/>
      <charset val="204"/>
    </font>
    <font>
      <b/>
      <sz val="14"/>
      <color indexed="8"/>
      <name val="Times New Roman"/>
      <family val="1"/>
      <charset val="204"/>
    </font>
    <font>
      <u/>
      <sz val="12"/>
      <color indexed="8"/>
      <name val="Times New Roman"/>
      <family val="1"/>
      <charset val="204"/>
    </font>
    <font>
      <i/>
      <sz val="8"/>
      <color indexed="8"/>
      <name val="Times New Roman"/>
      <family val="1"/>
      <charset val="204"/>
    </font>
    <font>
      <sz val="12"/>
      <color indexed="8"/>
      <name val="Times New Roman"/>
      <family val="1"/>
      <charset val="204"/>
    </font>
    <font>
      <b/>
      <sz val="12"/>
      <color indexed="8"/>
      <name val="Times New Roman"/>
      <family val="1"/>
      <charset val="204"/>
    </font>
    <font>
      <sz val="11"/>
      <color indexed="8"/>
      <name val="Times New Roman"/>
      <family val="1"/>
      <charset val="204"/>
    </font>
    <font>
      <sz val="14"/>
      <color rgb="FF000000"/>
      <name val="Times New Roman"/>
      <family val="1"/>
      <charset val="204"/>
    </font>
    <font>
      <sz val="14"/>
      <color theme="1"/>
      <name val="Times New Roman"/>
      <family val="1"/>
      <charset val="204"/>
    </font>
    <font>
      <b/>
      <sz val="10"/>
      <color indexed="10"/>
      <name val="Times New Roman"/>
      <family val="1"/>
      <charset val="204"/>
    </font>
    <font>
      <b/>
      <sz val="11"/>
      <color theme="1"/>
      <name val="Calibri"/>
      <family val="2"/>
      <charset val="204"/>
      <scheme val="minor"/>
    </font>
    <font>
      <sz val="11"/>
      <color rgb="FFFF0000"/>
      <name val="Calibri"/>
      <family val="2"/>
      <charset val="204"/>
      <scheme val="minor"/>
    </font>
    <font>
      <sz val="10"/>
      <name val="Arial Cyr"/>
      <charset val="204"/>
    </font>
    <font>
      <sz val="9"/>
      <color rgb="FF0F2D55"/>
      <name val="Verdana"/>
      <family val="2"/>
      <charset val="204"/>
    </font>
    <font>
      <b/>
      <sz val="12"/>
      <name val="Times New Roman"/>
      <family val="1"/>
      <charset val="204"/>
    </font>
  </fonts>
  <fills count="11">
    <fill>
      <patternFill patternType="none"/>
    </fill>
    <fill>
      <patternFill patternType="gray125"/>
    </fill>
    <fill>
      <patternFill patternType="solid">
        <fgColor rgb="FFC6EFCE"/>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29"/>
        <bgColor indexed="64"/>
      </patternFill>
    </fill>
    <fill>
      <patternFill patternType="solid">
        <fgColor rgb="FFFFFF00"/>
        <bgColor indexed="64"/>
      </patternFill>
    </fill>
    <fill>
      <patternFill patternType="solid">
        <fgColor rgb="FF99FF99"/>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3" fillId="0" borderId="0"/>
    <xf numFmtId="0" fontId="14" fillId="2" borderId="0" applyNumberFormat="0" applyBorder="0" applyAlignment="0" applyProtection="0"/>
    <xf numFmtId="0" fontId="16" fillId="0" borderId="0"/>
    <xf numFmtId="0" fontId="28" fillId="0" borderId="0"/>
  </cellStyleXfs>
  <cellXfs count="625">
    <xf numFmtId="0" fontId="0" fillId="0" borderId="0" xfId="0"/>
    <xf numFmtId="4" fontId="2" fillId="0" borderId="0" xfId="0" applyNumberFormat="1" applyFont="1" applyAlignment="1">
      <alignment horizontal="center" vertical="center"/>
    </xf>
    <xf numFmtId="0" fontId="1" fillId="0" borderId="3" xfId="0" applyFont="1" applyBorder="1" applyAlignment="1">
      <alignment horizontal="center" vertical="center"/>
    </xf>
    <xf numFmtId="3" fontId="1" fillId="0" borderId="3" xfId="0" applyNumberFormat="1" applyFont="1" applyBorder="1" applyAlignment="1">
      <alignment horizontal="center" vertical="center"/>
    </xf>
    <xf numFmtId="0" fontId="2" fillId="0" borderId="3" xfId="0" applyFont="1" applyBorder="1" applyAlignment="1">
      <alignment horizontal="center" vertical="top" wrapText="1"/>
    </xf>
    <xf numFmtId="4" fontId="2" fillId="0" borderId="4" xfId="0" applyNumberFormat="1" applyFont="1" applyBorder="1" applyAlignment="1">
      <alignment horizontal="center" vertical="center"/>
    </xf>
    <xf numFmtId="1" fontId="2" fillId="0" borderId="3" xfId="1" applyNumberFormat="1" applyFont="1" applyBorder="1" applyAlignment="1">
      <alignment horizontal="center" vertical="center" wrapText="1"/>
    </xf>
    <xf numFmtId="3" fontId="2" fillId="0" borderId="4" xfId="0" applyNumberFormat="1" applyFont="1" applyBorder="1" applyAlignment="1">
      <alignment horizontal="center" vertical="center"/>
    </xf>
    <xf numFmtId="0" fontId="2" fillId="0" borderId="10" xfId="1" applyFont="1" applyBorder="1" applyAlignment="1">
      <alignment vertical="center" wrapText="1"/>
    </xf>
    <xf numFmtId="0" fontId="2" fillId="0" borderId="10" xfId="0" applyFont="1" applyBorder="1" applyAlignment="1">
      <alignment horizontal="center" vertical="top" wrapText="1"/>
    </xf>
    <xf numFmtId="9" fontId="2" fillId="0" borderId="10" xfId="0" applyNumberFormat="1" applyFont="1" applyBorder="1" applyAlignment="1">
      <alignment horizontal="center" vertical="center" wrapText="1"/>
    </xf>
    <xf numFmtId="9" fontId="2" fillId="0" borderId="10" xfId="0" applyNumberFormat="1" applyFont="1" applyBorder="1" applyAlignment="1">
      <alignment horizontal="center" vertical="center"/>
    </xf>
    <xf numFmtId="0" fontId="2" fillId="0" borderId="4" xfId="1" applyFont="1" applyBorder="1" applyAlignment="1">
      <alignment vertical="center" wrapText="1"/>
    </xf>
    <xf numFmtId="0" fontId="2" fillId="0" borderId="11" xfId="1" applyFont="1" applyBorder="1" applyAlignment="1">
      <alignment vertical="center" wrapText="1"/>
    </xf>
    <xf numFmtId="0" fontId="2" fillId="0" borderId="11" xfId="0" applyFont="1" applyBorder="1" applyAlignment="1">
      <alignment horizontal="center" vertical="top" wrapText="1"/>
    </xf>
    <xf numFmtId="0" fontId="5" fillId="0" borderId="0" xfId="0" applyFont="1"/>
    <xf numFmtId="9" fontId="2" fillId="0" borderId="10" xfId="1" applyNumberFormat="1" applyFont="1" applyBorder="1" applyAlignment="1">
      <alignment horizontal="center" vertical="center" wrapText="1"/>
    </xf>
    <xf numFmtId="0" fontId="2" fillId="0" borderId="4" xfId="0" applyFont="1" applyBorder="1" applyAlignment="1">
      <alignment horizontal="center" vertical="top" wrapText="1"/>
    </xf>
    <xf numFmtId="166" fontId="4" fillId="0" borderId="3" xfId="0" applyNumberFormat="1" applyFont="1" applyBorder="1" applyAlignment="1">
      <alignment horizontal="center" vertical="center"/>
    </xf>
    <xf numFmtId="1" fontId="7" fillId="0" borderId="3" xfId="0" applyNumberFormat="1" applyFont="1" applyBorder="1" applyAlignment="1">
      <alignment horizontal="center" vertical="center"/>
    </xf>
    <xf numFmtId="166" fontId="7" fillId="0" borderId="4" xfId="0" applyNumberFormat="1" applyFont="1" applyBorder="1" applyAlignment="1">
      <alignment horizontal="center" vertical="center"/>
    </xf>
    <xf numFmtId="166" fontId="7" fillId="0" borderId="3" xfId="0" applyNumberFormat="1" applyFont="1" applyBorder="1" applyAlignment="1">
      <alignment horizontal="center" vertical="center"/>
    </xf>
    <xf numFmtId="4" fontId="2" fillId="0" borderId="4"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4" fontId="2" fillId="0" borderId="3" xfId="0" applyNumberFormat="1" applyFont="1" applyBorder="1" applyAlignment="1">
      <alignment horizontal="center" vertical="center"/>
    </xf>
    <xf numFmtId="0" fontId="1" fillId="0" borderId="15" xfId="0" applyFont="1" applyBorder="1" applyAlignment="1">
      <alignment vertical="top" wrapText="1"/>
    </xf>
    <xf numFmtId="0" fontId="1" fillId="0" borderId="15" xfId="0" applyFont="1" applyBorder="1" applyAlignment="1">
      <alignment horizontal="center" vertical="top" wrapText="1"/>
    </xf>
    <xf numFmtId="0" fontId="1" fillId="0" borderId="15" xfId="0" applyFont="1" applyBorder="1" applyAlignment="1">
      <alignment horizontal="center" vertical="center" wrapText="1"/>
    </xf>
    <xf numFmtId="4" fontId="1" fillId="0" borderId="15" xfId="0" applyNumberFormat="1" applyFont="1" applyBorder="1" applyAlignment="1">
      <alignment horizontal="center" vertical="center" wrapText="1"/>
    </xf>
    <xf numFmtId="0" fontId="0" fillId="0" borderId="0" xfId="0" applyAlignment="1">
      <alignment horizontal="center" vertical="center"/>
    </xf>
    <xf numFmtId="0" fontId="6" fillId="0" borderId="0" xfId="0" applyFont="1"/>
    <xf numFmtId="4" fontId="2" fillId="0" borderId="3" xfId="0" applyNumberFormat="1" applyFont="1" applyBorder="1" applyAlignment="1">
      <alignment horizontal="center" vertical="center" wrapText="1"/>
    </xf>
    <xf numFmtId="0" fontId="2" fillId="0" borderId="3" xfId="0" applyFont="1" applyBorder="1" applyAlignment="1">
      <alignment vertical="top" wrapText="1"/>
    </xf>
    <xf numFmtId="3" fontId="2" fillId="0" borderId="3" xfId="0" applyNumberFormat="1" applyFont="1" applyBorder="1" applyAlignment="1">
      <alignment horizontal="center" vertical="center"/>
    </xf>
    <xf numFmtId="168" fontId="2" fillId="0" borderId="3" xfId="0" applyNumberFormat="1" applyFont="1" applyBorder="1" applyAlignment="1">
      <alignment horizontal="center" vertical="center" wrapText="1"/>
    </xf>
    <xf numFmtId="0" fontId="2" fillId="0" borderId="10" xfId="0" applyFont="1" applyBorder="1" applyAlignment="1">
      <alignment vertical="top" wrapText="1"/>
    </xf>
    <xf numFmtId="0" fontId="2" fillId="0" borderId="10" xfId="0" applyFont="1" applyBorder="1" applyAlignment="1">
      <alignment horizontal="center" vertical="center"/>
    </xf>
    <xf numFmtId="164" fontId="2" fillId="0" borderId="3" xfId="0" applyNumberFormat="1" applyFont="1" applyBorder="1" applyAlignment="1">
      <alignment horizontal="center" vertical="center" wrapText="1"/>
    </xf>
    <xf numFmtId="3" fontId="2" fillId="0" borderId="10" xfId="0" applyNumberFormat="1" applyFont="1" applyBorder="1" applyAlignment="1">
      <alignment horizontal="center" vertical="center"/>
    </xf>
    <xf numFmtId="169" fontId="2" fillId="0" borderId="3" xfId="0" applyNumberFormat="1" applyFont="1" applyBorder="1" applyAlignment="1">
      <alignment horizontal="center" vertical="center" wrapText="1"/>
    </xf>
    <xf numFmtId="4" fontId="2" fillId="0" borderId="10" xfId="0" applyNumberFormat="1" applyFont="1" applyBorder="1" applyAlignment="1">
      <alignment horizontal="center" vertical="center"/>
    </xf>
    <xf numFmtId="4" fontId="2" fillId="0" borderId="4" xfId="0" applyNumberFormat="1" applyFont="1" applyBorder="1" applyAlignment="1">
      <alignment horizontal="center" vertical="top"/>
    </xf>
    <xf numFmtId="3" fontId="2" fillId="0" borderId="4" xfId="0" applyNumberFormat="1" applyFont="1" applyBorder="1" applyAlignment="1">
      <alignment horizontal="center" vertical="top"/>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5" xfId="0" applyFont="1" applyBorder="1" applyAlignment="1">
      <alignment horizontal="center" vertical="center" wrapText="1"/>
    </xf>
    <xf numFmtId="4" fontId="8" fillId="0" borderId="15" xfId="0" applyNumberFormat="1" applyFont="1" applyBorder="1" applyAlignment="1">
      <alignment horizontal="center" vertical="center" wrapText="1"/>
    </xf>
    <xf numFmtId="164" fontId="2" fillId="0" borderId="3" xfId="0" applyNumberFormat="1" applyFont="1" applyBorder="1" applyAlignment="1">
      <alignment horizontal="center" vertical="center"/>
    </xf>
    <xf numFmtId="0" fontId="1" fillId="0" borderId="17" xfId="0" applyFont="1" applyBorder="1" applyAlignment="1">
      <alignment horizontal="left" vertical="top" wrapText="1"/>
    </xf>
    <xf numFmtId="0" fontId="1" fillId="0" borderId="15" xfId="0" applyFont="1" applyBorder="1" applyAlignment="1">
      <alignment vertical="center" wrapText="1"/>
    </xf>
    <xf numFmtId="0" fontId="8" fillId="0" borderId="6" xfId="0" applyFont="1" applyBorder="1" applyAlignment="1">
      <alignment vertical="center" wrapText="1"/>
    </xf>
    <xf numFmtId="0" fontId="8" fillId="0" borderId="6" xfId="0" applyFont="1" applyBorder="1" applyAlignment="1">
      <alignment horizontal="center" vertical="center" wrapText="1"/>
    </xf>
    <xf numFmtId="4" fontId="8" fillId="0" borderId="6" xfId="0" applyNumberFormat="1" applyFont="1" applyBorder="1" applyAlignment="1">
      <alignment horizontal="center" vertical="center" wrapText="1"/>
    </xf>
    <xf numFmtId="166" fontId="2" fillId="0" borderId="3" xfId="0" applyNumberFormat="1" applyFont="1" applyBorder="1" applyAlignment="1">
      <alignment horizontal="center" vertical="center" wrapText="1"/>
    </xf>
    <xf numFmtId="1" fontId="2" fillId="0" borderId="10" xfId="0" applyNumberFormat="1" applyFont="1" applyBorder="1" applyAlignment="1">
      <alignment horizontal="center" vertical="center"/>
    </xf>
    <xf numFmtId="0" fontId="8" fillId="0" borderId="5" xfId="0" applyFont="1" applyBorder="1" applyAlignment="1">
      <alignment vertical="center" wrapText="1"/>
    </xf>
    <xf numFmtId="2" fontId="2" fillId="0" borderId="10" xfId="0" applyNumberFormat="1" applyFont="1" applyBorder="1" applyAlignment="1">
      <alignment horizontal="center" vertical="center"/>
    </xf>
    <xf numFmtId="170" fontId="2" fillId="0" borderId="3" xfId="0" applyNumberFormat="1" applyFont="1" applyBorder="1" applyAlignment="1">
      <alignment horizontal="center" vertical="center"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6" xfId="0" applyFont="1" applyBorder="1" applyAlignment="1">
      <alignment horizontal="center" vertical="top" wrapText="1"/>
    </xf>
    <xf numFmtId="4"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3" fontId="2" fillId="0" borderId="2"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 fillId="0" borderId="14"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vertical="center" wrapText="1"/>
    </xf>
    <xf numFmtId="0" fontId="2" fillId="0" borderId="10" xfId="0" applyFont="1" applyBorder="1" applyAlignment="1">
      <alignment vertical="center"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0" fontId="8" fillId="0" borderId="15" xfId="0" applyFont="1" applyBorder="1" applyAlignment="1">
      <alignment vertical="top" wrapText="1"/>
    </xf>
    <xf numFmtId="0" fontId="8" fillId="0" borderId="15" xfId="0" applyFont="1" applyBorder="1" applyAlignment="1">
      <alignment horizontal="center" vertical="top" wrapText="1"/>
    </xf>
    <xf numFmtId="167" fontId="2" fillId="0" borderId="10"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0" fontId="1" fillId="0" borderId="14" xfId="0" applyFont="1" applyBorder="1"/>
    <xf numFmtId="0" fontId="1" fillId="0" borderId="15" xfId="0" applyFont="1" applyBorder="1"/>
    <xf numFmtId="0" fontId="1" fillId="0" borderId="15" xfId="0" applyFont="1" applyBorder="1" applyAlignment="1">
      <alignment horizontal="center"/>
    </xf>
    <xf numFmtId="165" fontId="2" fillId="0" borderId="4" xfId="0" applyNumberFormat="1" applyFont="1" applyBorder="1" applyAlignment="1">
      <alignment horizontal="center" vertical="center"/>
    </xf>
    <xf numFmtId="0" fontId="2" fillId="0" borderId="3" xfId="0" applyFont="1" applyBorder="1" applyAlignment="1">
      <alignment horizontal="center" vertical="center"/>
    </xf>
    <xf numFmtId="165" fontId="2" fillId="0" borderId="3" xfId="0" applyNumberFormat="1" applyFont="1" applyBorder="1" applyAlignment="1">
      <alignment horizontal="center" vertical="center"/>
    </xf>
    <xf numFmtId="0" fontId="2" fillId="0" borderId="3" xfId="0" applyFont="1" applyBorder="1" applyAlignment="1">
      <alignment horizontal="center" vertical="center" wrapText="1"/>
    </xf>
    <xf numFmtId="2" fontId="2" fillId="0" borderId="3"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0" fontId="1" fillId="0" borderId="19" xfId="0" applyFont="1" applyBorder="1" applyAlignment="1">
      <alignment vertical="center" wrapText="1"/>
    </xf>
    <xf numFmtId="0" fontId="1" fillId="0" borderId="1" xfId="0" applyFont="1" applyBorder="1" applyAlignment="1">
      <alignment vertical="center" wrapText="1"/>
    </xf>
    <xf numFmtId="0" fontId="1" fillId="0" borderId="20" xfId="0" applyFont="1" applyBorder="1" applyAlignment="1">
      <alignment horizontal="center" vertical="center" wrapText="1"/>
    </xf>
    <xf numFmtId="0" fontId="8" fillId="0" borderId="7" xfId="0" applyFont="1" applyBorder="1" applyAlignment="1">
      <alignment horizontal="center" vertical="top" wrapText="1"/>
    </xf>
    <xf numFmtId="0" fontId="8" fillId="0" borderId="14" xfId="0" applyFont="1" applyBorder="1" applyAlignment="1">
      <alignment vertical="top" wrapText="1"/>
    </xf>
    <xf numFmtId="0" fontId="8" fillId="0" borderId="14" xfId="0" applyFont="1" applyBorder="1"/>
    <xf numFmtId="0" fontId="8" fillId="0" borderId="15" xfId="0" applyFont="1" applyBorder="1"/>
    <xf numFmtId="0" fontId="8" fillId="0" borderId="15" xfId="0" applyFont="1" applyBorder="1" applyAlignment="1">
      <alignment horizontal="center"/>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6" xfId="0" applyFont="1" applyBorder="1" applyAlignment="1">
      <alignment horizontal="center" vertical="top" wrapText="1"/>
    </xf>
    <xf numFmtId="0" fontId="2" fillId="0" borderId="6" xfId="0" applyFont="1"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8" fillId="0" borderId="19" xfId="0" applyFont="1" applyBorder="1"/>
    <xf numFmtId="0" fontId="1" fillId="0" borderId="5" xfId="0" applyFont="1" applyBorder="1"/>
    <xf numFmtId="0" fontId="1" fillId="0" borderId="6" xfId="0" applyFont="1" applyBorder="1"/>
    <xf numFmtId="0" fontId="1" fillId="0" borderId="6" xfId="0" applyFont="1" applyBorder="1" applyAlignment="1">
      <alignment horizontal="center"/>
    </xf>
    <xf numFmtId="9" fontId="2" fillId="0" borderId="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vertical="top" wrapText="1"/>
    </xf>
    <xf numFmtId="0" fontId="2" fillId="0" borderId="2" xfId="0" applyFont="1" applyBorder="1" applyAlignment="1">
      <alignment horizontal="center" vertical="top"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wrapText="1"/>
    </xf>
    <xf numFmtId="2" fontId="8" fillId="0" borderId="14" xfId="0" applyNumberFormat="1" applyFont="1" applyBorder="1" applyAlignment="1">
      <alignment vertical="center" wrapText="1"/>
    </xf>
    <xf numFmtId="2" fontId="8" fillId="0" borderId="15" xfId="0" applyNumberFormat="1" applyFont="1" applyBorder="1" applyAlignment="1">
      <alignment vertical="center" wrapText="1"/>
    </xf>
    <xf numFmtId="2" fontId="8" fillId="0" borderId="15" xfId="0" applyNumberFormat="1" applyFont="1" applyBorder="1" applyAlignment="1">
      <alignment horizontal="center" vertical="center" wrapText="1"/>
    </xf>
    <xf numFmtId="2" fontId="8" fillId="0" borderId="21" xfId="0" applyNumberFormat="1" applyFont="1" applyBorder="1" applyAlignment="1">
      <alignment vertical="center" wrapText="1"/>
    </xf>
    <xf numFmtId="2" fontId="8" fillId="0" borderId="22" xfId="0" applyNumberFormat="1" applyFont="1" applyBorder="1" applyAlignment="1">
      <alignment vertical="center" wrapText="1"/>
    </xf>
    <xf numFmtId="2" fontId="8" fillId="0" borderId="22" xfId="0" applyNumberFormat="1" applyFont="1" applyBorder="1" applyAlignment="1">
      <alignment horizontal="center" vertical="center" wrapText="1"/>
    </xf>
    <xf numFmtId="0" fontId="2" fillId="0" borderId="10" xfId="1" applyFont="1" applyBorder="1" applyAlignment="1">
      <alignment vertical="top" wrapText="1"/>
    </xf>
    <xf numFmtId="4" fontId="2" fillId="0" borderId="11" xfId="0" applyNumberFormat="1" applyFont="1" applyBorder="1" applyAlignment="1">
      <alignment horizontal="center" vertical="center"/>
    </xf>
    <xf numFmtId="0" fontId="2" fillId="0" borderId="25" xfId="0" applyFont="1" applyBorder="1" applyAlignment="1">
      <alignment horizontal="center" vertical="top" wrapText="1"/>
    </xf>
    <xf numFmtId="9" fontId="2" fillId="0" borderId="25" xfId="0" applyNumberFormat="1" applyFont="1" applyBorder="1" applyAlignment="1">
      <alignment horizontal="center" vertical="center" wrapText="1"/>
    </xf>
    <xf numFmtId="0" fontId="2" fillId="0" borderId="25" xfId="0" applyFont="1" applyBorder="1" applyAlignment="1">
      <alignment horizontal="center" vertical="center"/>
    </xf>
    <xf numFmtId="1" fontId="2" fillId="0" borderId="4"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5" xfId="0" applyFont="1" applyBorder="1" applyAlignment="1">
      <alignment horizontal="left" vertical="top" wrapText="1"/>
    </xf>
    <xf numFmtId="0" fontId="2" fillId="0" borderId="15" xfId="0" applyFont="1" applyBorder="1" applyAlignment="1">
      <alignment vertical="top" wrapText="1"/>
    </xf>
    <xf numFmtId="0" fontId="2" fillId="0" borderId="15" xfId="0" applyFont="1" applyBorder="1" applyAlignment="1">
      <alignment horizontal="center" vertical="top" wrapText="1"/>
    </xf>
    <xf numFmtId="9" fontId="2" fillId="0" borderId="15" xfId="0" applyNumberFormat="1" applyFont="1" applyBorder="1" applyAlignment="1">
      <alignment horizontal="center" vertical="center" wrapText="1"/>
    </xf>
    <xf numFmtId="0" fontId="2" fillId="0" borderId="7" xfId="0" applyFont="1" applyBorder="1" applyAlignment="1">
      <alignment vertical="center" wrapText="1"/>
    </xf>
    <xf numFmtId="0" fontId="2" fillId="0" borderId="23" xfId="0" applyFont="1" applyBorder="1" applyAlignment="1">
      <alignment vertical="center" wrapText="1"/>
    </xf>
    <xf numFmtId="165" fontId="2" fillId="0" borderId="3" xfId="0" applyNumberFormat="1" applyFont="1" applyBorder="1" applyAlignment="1">
      <alignment horizontal="center" vertical="center" wrapText="1"/>
    </xf>
    <xf numFmtId="0" fontId="16" fillId="0" borderId="0" xfId="3"/>
    <xf numFmtId="0" fontId="19" fillId="3" borderId="0" xfId="3" applyFont="1" applyFill="1" applyAlignment="1">
      <alignment vertical="top" wrapText="1"/>
    </xf>
    <xf numFmtId="0" fontId="20" fillId="3" borderId="3" xfId="3" applyFont="1" applyFill="1" applyBorder="1" applyAlignment="1">
      <alignment horizontal="center" vertical="center" wrapText="1"/>
    </xf>
    <xf numFmtId="0" fontId="15" fillId="3" borderId="3" xfId="3" applyFont="1" applyFill="1" applyBorder="1" applyAlignment="1">
      <alignment horizontal="left" vertical="top" wrapText="1"/>
    </xf>
    <xf numFmtId="0" fontId="7" fillId="3" borderId="3" xfId="3" applyFont="1" applyFill="1" applyBorder="1" applyAlignment="1">
      <alignment horizontal="left" vertical="top" wrapText="1"/>
    </xf>
    <xf numFmtId="166" fontId="7" fillId="3" borderId="3" xfId="3" applyNumberFormat="1" applyFont="1" applyFill="1" applyBorder="1" applyAlignment="1">
      <alignment horizontal="center" vertical="top" wrapText="1"/>
    </xf>
    <xf numFmtId="166" fontId="15" fillId="3" borderId="3" xfId="3" applyNumberFormat="1" applyFont="1" applyFill="1" applyBorder="1" applyAlignment="1">
      <alignment horizontal="center" vertical="center" wrapText="1"/>
    </xf>
    <xf numFmtId="0" fontId="21" fillId="3" borderId="3" xfId="3" applyFont="1" applyFill="1" applyBorder="1" applyAlignment="1">
      <alignment horizontal="left" vertical="top" wrapText="1"/>
    </xf>
    <xf numFmtId="0" fontId="22" fillId="0" borderId="3" xfId="3" applyFont="1" applyBorder="1" applyAlignment="1">
      <alignment horizontal="center" vertical="center" wrapText="1"/>
    </xf>
    <xf numFmtId="4" fontId="22" fillId="0" borderId="3" xfId="3" applyNumberFormat="1" applyFont="1" applyBorder="1"/>
    <xf numFmtId="0" fontId="7" fillId="0" borderId="3" xfId="3" applyFont="1" applyBorder="1" applyAlignment="1">
      <alignment horizontal="left" vertical="top" wrapText="1"/>
    </xf>
    <xf numFmtId="166" fontId="15" fillId="3" borderId="3" xfId="3" applyNumberFormat="1" applyFont="1" applyFill="1" applyBorder="1" applyAlignment="1">
      <alignment horizontal="center" vertical="top" wrapText="1"/>
    </xf>
    <xf numFmtId="0" fontId="2" fillId="0" borderId="3" xfId="1" applyFont="1" applyBorder="1" applyAlignment="1">
      <alignment vertical="center" wrapText="1"/>
    </xf>
    <xf numFmtId="0" fontId="2" fillId="0" borderId="2" xfId="1" applyFont="1" applyBorder="1" applyAlignment="1">
      <alignment vertical="center" wrapText="1"/>
    </xf>
    <xf numFmtId="0" fontId="1" fillId="3" borderId="3" xfId="3" applyFont="1" applyFill="1" applyBorder="1" applyAlignment="1">
      <alignment horizontal="left" vertical="top" wrapText="1"/>
    </xf>
    <xf numFmtId="166" fontId="1" fillId="3" borderId="3" xfId="3" applyNumberFormat="1" applyFont="1" applyFill="1" applyBorder="1" applyAlignment="1">
      <alignment horizontal="center" vertical="top" wrapText="1"/>
    </xf>
    <xf numFmtId="0" fontId="2" fillId="0" borderId="4" xfId="0" applyFont="1" applyBorder="1" applyAlignment="1">
      <alignment horizontal="center" vertical="center"/>
    </xf>
    <xf numFmtId="167" fontId="2" fillId="0" borderId="10" xfId="0" applyNumberFormat="1" applyFont="1" applyBorder="1" applyAlignment="1">
      <alignment horizontal="center" vertical="center"/>
    </xf>
    <xf numFmtId="4" fontId="1" fillId="0" borderId="15" xfId="0" applyNumberFormat="1" applyFont="1" applyBorder="1" applyAlignment="1">
      <alignment horizontal="center" vertical="center"/>
    </xf>
    <xf numFmtId="0" fontId="1" fillId="0" borderId="15" xfId="0" applyFont="1" applyBorder="1" applyAlignment="1">
      <alignment horizontal="center" vertical="center"/>
    </xf>
    <xf numFmtId="4" fontId="8" fillId="4" borderId="15" xfId="0" applyNumberFormat="1" applyFont="1" applyFill="1" applyBorder="1" applyAlignment="1">
      <alignment horizontal="center" vertical="center" wrapText="1"/>
    </xf>
    <xf numFmtId="0" fontId="8" fillId="4" borderId="15" xfId="0" applyFont="1" applyFill="1" applyBorder="1" applyAlignment="1">
      <alignment horizontal="center" vertical="center" wrapText="1"/>
    </xf>
    <xf numFmtId="3" fontId="2" fillId="4" borderId="3" xfId="0" applyNumberFormat="1" applyFont="1" applyFill="1" applyBorder="1" applyAlignment="1">
      <alignment horizontal="center" vertical="center"/>
    </xf>
    <xf numFmtId="3" fontId="2" fillId="4" borderId="4" xfId="0" applyNumberFormat="1" applyFont="1" applyFill="1" applyBorder="1" applyAlignment="1">
      <alignment horizontal="center" vertical="center"/>
    </xf>
    <xf numFmtId="9" fontId="2" fillId="4" borderId="10" xfId="0" applyNumberFormat="1" applyFont="1" applyFill="1" applyBorder="1" applyAlignment="1">
      <alignment horizontal="center" vertical="center" wrapText="1"/>
    </xf>
    <xf numFmtId="0" fontId="2" fillId="4" borderId="10" xfId="0" applyFont="1" applyFill="1" applyBorder="1" applyAlignment="1">
      <alignment horizontal="center" vertical="center"/>
    </xf>
    <xf numFmtId="4" fontId="8" fillId="0" borderId="15" xfId="0" applyNumberFormat="1" applyFont="1" applyBorder="1" applyAlignment="1">
      <alignment horizontal="center" vertical="center"/>
    </xf>
    <xf numFmtId="0" fontId="8" fillId="0" borderId="15" xfId="0" applyFont="1" applyBorder="1" applyAlignment="1">
      <alignment horizontal="center" vertical="center"/>
    </xf>
    <xf numFmtId="4" fontId="2" fillId="0" borderId="6" xfId="0" applyNumberFormat="1" applyFont="1" applyBorder="1" applyAlignment="1">
      <alignment horizontal="center" vertical="center" wrapText="1"/>
    </xf>
    <xf numFmtId="4" fontId="1" fillId="0" borderId="6" xfId="0" applyNumberFormat="1" applyFont="1" applyBorder="1" applyAlignment="1">
      <alignment horizontal="center" vertical="center"/>
    </xf>
    <xf numFmtId="0" fontId="1" fillId="0" borderId="6" xfId="0" applyFont="1" applyBorder="1" applyAlignment="1">
      <alignment horizontal="center" vertical="center"/>
    </xf>
    <xf numFmtId="166" fontId="2" fillId="0" borderId="3" xfId="0" applyNumberFormat="1" applyFont="1" applyBorder="1" applyAlignment="1">
      <alignment horizontal="center" vertical="center"/>
    </xf>
    <xf numFmtId="166" fontId="2" fillId="0" borderId="4" xfId="0" applyNumberFormat="1" applyFont="1" applyBorder="1" applyAlignment="1">
      <alignment horizontal="center" vertical="center"/>
    </xf>
    <xf numFmtId="10" fontId="2" fillId="0" borderId="10"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4" fontId="8" fillId="0" borderId="22"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9" fontId="2" fillId="0" borderId="9" xfId="0" applyNumberFormat="1" applyFont="1" applyBorder="1" applyAlignment="1">
      <alignment horizontal="center" vertical="center"/>
    </xf>
    <xf numFmtId="3" fontId="2" fillId="0" borderId="3" xfId="0" applyNumberFormat="1" applyFont="1" applyFill="1" applyBorder="1" applyAlignment="1">
      <alignment horizontal="center" vertical="center"/>
    </xf>
    <xf numFmtId="9" fontId="2" fillId="0" borderId="10" xfId="0" applyNumberFormat="1" applyFont="1" applyFill="1" applyBorder="1" applyAlignment="1">
      <alignment horizontal="center" vertical="center" wrapText="1"/>
    </xf>
    <xf numFmtId="4" fontId="2" fillId="0" borderId="0" xfId="0" applyNumberFormat="1" applyFont="1" applyFill="1" applyAlignment="1">
      <alignment horizontal="center" vertical="center"/>
    </xf>
    <xf numFmtId="4" fontId="13" fillId="0" borderId="0" xfId="0" applyNumberFormat="1" applyFont="1" applyFill="1" applyAlignment="1">
      <alignment horizontal="center" vertical="center"/>
    </xf>
    <xf numFmtId="0" fontId="13" fillId="0" borderId="0" xfId="0" applyFont="1" applyFill="1"/>
    <xf numFmtId="0" fontId="12" fillId="0" borderId="0" xfId="0" applyFont="1" applyFill="1"/>
    <xf numFmtId="0" fontId="12" fillId="0" borderId="0" xfId="0" applyFont="1" applyFill="1" applyAlignment="1">
      <alignment horizontal="center"/>
    </xf>
    <xf numFmtId="168"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16" fillId="0" borderId="0" xfId="3" applyFill="1"/>
    <xf numFmtId="4" fontId="2" fillId="0" borderId="0" xfId="0" applyNumberFormat="1" applyFont="1" applyFill="1" applyAlignment="1">
      <alignment horizontal="center" vertical="center" wrapText="1"/>
    </xf>
    <xf numFmtId="166" fontId="2" fillId="0" borderId="0" xfId="0" applyNumberFormat="1" applyFont="1" applyFill="1" applyAlignment="1">
      <alignment horizontal="center" vertical="center"/>
    </xf>
    <xf numFmtId="0" fontId="13" fillId="0" borderId="0" xfId="0" applyFont="1" applyFill="1" applyAlignment="1">
      <alignment horizontal="left"/>
    </xf>
    <xf numFmtId="0" fontId="13" fillId="0" borderId="0" xfId="0" applyFont="1" applyFill="1" applyAlignment="1">
      <alignment horizontal="center"/>
    </xf>
    <xf numFmtId="4" fontId="2" fillId="0" borderId="0" xfId="0" applyNumberFormat="1" applyFont="1" applyFill="1" applyAlignment="1">
      <alignment horizontal="center"/>
    </xf>
    <xf numFmtId="166" fontId="16" fillId="0" borderId="0" xfId="3" applyNumberFormat="1" applyFill="1"/>
    <xf numFmtId="166" fontId="15" fillId="3" borderId="3" xfId="3" applyNumberFormat="1" applyFont="1" applyFill="1" applyBorder="1" applyAlignment="1">
      <alignment horizontal="center" vertical="top" wrapText="1"/>
    </xf>
    <xf numFmtId="166" fontId="15" fillId="3" borderId="3" xfId="3" applyNumberFormat="1" applyFont="1" applyFill="1" applyBorder="1" applyAlignment="1">
      <alignment horizontal="center" vertical="top" wrapText="1"/>
    </xf>
    <xf numFmtId="166" fontId="7" fillId="3" borderId="3" xfId="3" applyNumberFormat="1" applyFont="1" applyFill="1" applyBorder="1" applyAlignment="1">
      <alignment horizontal="center" vertical="top" wrapText="1"/>
    </xf>
    <xf numFmtId="166" fontId="2" fillId="0" borderId="12" xfId="0" applyNumberFormat="1" applyFont="1" applyBorder="1" applyAlignment="1">
      <alignment horizontal="center" vertical="center" wrapText="1"/>
    </xf>
    <xf numFmtId="166" fontId="2" fillId="0" borderId="3" xfId="1" applyNumberFormat="1" applyFont="1" applyBorder="1" applyAlignment="1">
      <alignment horizontal="center" vertical="center" wrapText="1"/>
    </xf>
    <xf numFmtId="166" fontId="2" fillId="0" borderId="4" xfId="1"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4" fontId="15" fillId="3" borderId="3" xfId="3" applyNumberFormat="1" applyFont="1" applyFill="1" applyBorder="1" applyAlignment="1">
      <alignment horizontal="center" vertical="top" wrapText="1"/>
    </xf>
    <xf numFmtId="4" fontId="7" fillId="3" borderId="3" xfId="3" applyNumberFormat="1" applyFont="1" applyFill="1" applyBorder="1" applyAlignment="1">
      <alignment horizontal="center" vertical="top" wrapText="1"/>
    </xf>
    <xf numFmtId="165" fontId="16" fillId="0" borderId="0" xfId="3" applyNumberFormat="1" applyFill="1"/>
    <xf numFmtId="166" fontId="2" fillId="0" borderId="2" xfId="0" applyNumberFormat="1" applyFont="1" applyBorder="1" applyAlignment="1">
      <alignment horizontal="center" vertical="center"/>
    </xf>
    <xf numFmtId="166" fontId="2" fillId="0" borderId="8" xfId="0" applyNumberFormat="1" applyFont="1" applyBorder="1" applyAlignment="1">
      <alignment horizontal="center" vertical="center" wrapText="1"/>
    </xf>
    <xf numFmtId="166" fontId="2" fillId="0" borderId="3" xfId="0" applyNumberFormat="1" applyFont="1" applyFill="1" applyBorder="1" applyAlignment="1">
      <alignment horizontal="center" vertical="center"/>
    </xf>
    <xf numFmtId="166" fontId="2" fillId="0" borderId="0" xfId="0" applyNumberFormat="1" applyFont="1" applyAlignment="1">
      <alignment horizontal="center" vertical="center"/>
    </xf>
    <xf numFmtId="166" fontId="2" fillId="4" borderId="3" xfId="0" applyNumberFormat="1" applyFont="1" applyFill="1" applyBorder="1" applyAlignment="1">
      <alignment horizontal="center" vertical="center"/>
    </xf>
    <xf numFmtId="166" fontId="2" fillId="4" borderId="4" xfId="0" applyNumberFormat="1" applyFont="1" applyFill="1" applyBorder="1" applyAlignment="1">
      <alignment horizontal="center" vertical="center"/>
    </xf>
    <xf numFmtId="165" fontId="2" fillId="4" borderId="4" xfId="0" applyNumberFormat="1" applyFont="1" applyFill="1" applyBorder="1" applyAlignment="1">
      <alignment horizontal="center" vertical="center"/>
    </xf>
    <xf numFmtId="166" fontId="2" fillId="0" borderId="13" xfId="0" applyNumberFormat="1" applyFont="1" applyBorder="1" applyAlignment="1">
      <alignment horizontal="center" vertical="center" wrapText="1"/>
    </xf>
    <xf numFmtId="166" fontId="2" fillId="0" borderId="11" xfId="0" applyNumberFormat="1" applyFont="1" applyBorder="1" applyAlignment="1">
      <alignment horizontal="center" vertical="center" wrapText="1"/>
    </xf>
    <xf numFmtId="166" fontId="2" fillId="0" borderId="11" xfId="0" applyNumberFormat="1" applyFont="1" applyBorder="1" applyAlignment="1">
      <alignment horizontal="center" vertical="center"/>
    </xf>
    <xf numFmtId="166" fontId="2" fillId="0" borderId="7" xfId="0" applyNumberFormat="1" applyFont="1" applyBorder="1" applyAlignment="1">
      <alignment horizontal="center" vertical="center" wrapText="1"/>
    </xf>
    <xf numFmtId="166" fontId="7" fillId="3" borderId="3" xfId="3" applyNumberFormat="1" applyFont="1" applyFill="1" applyBorder="1" applyAlignment="1">
      <alignment horizontal="center" vertical="top" wrapText="1"/>
    </xf>
    <xf numFmtId="166" fontId="7" fillId="3" borderId="3" xfId="3" applyNumberFormat="1" applyFont="1" applyFill="1" applyBorder="1" applyAlignment="1">
      <alignment horizontal="center" vertical="top" wrapText="1"/>
    </xf>
    <xf numFmtId="166" fontId="15" fillId="3" borderId="3" xfId="3" applyNumberFormat="1" applyFont="1" applyFill="1" applyBorder="1" applyAlignment="1">
      <alignment horizontal="center" vertical="top" wrapText="1"/>
    </xf>
    <xf numFmtId="4" fontId="15" fillId="3" borderId="3" xfId="3" applyNumberFormat="1" applyFont="1" applyFill="1" applyBorder="1" applyAlignment="1">
      <alignment horizontal="center" vertical="top" wrapText="1"/>
    </xf>
    <xf numFmtId="4" fontId="16" fillId="0" borderId="0" xfId="3" applyNumberFormat="1"/>
    <xf numFmtId="166" fontId="16" fillId="0" borderId="0" xfId="3" applyNumberFormat="1"/>
    <xf numFmtId="0" fontId="16" fillId="0" borderId="0" xfId="3" applyBorder="1"/>
    <xf numFmtId="166" fontId="16" fillId="0" borderId="0" xfId="3" applyNumberFormat="1" applyBorder="1"/>
    <xf numFmtId="166" fontId="15" fillId="3" borderId="0" xfId="3" applyNumberFormat="1" applyFont="1" applyFill="1" applyBorder="1" applyAlignment="1">
      <alignment horizontal="center" vertical="center" wrapText="1"/>
    </xf>
    <xf numFmtId="3" fontId="7" fillId="0" borderId="3" xfId="0" applyNumberFormat="1" applyFont="1" applyBorder="1" applyAlignment="1">
      <alignment horizontal="center" vertical="center"/>
    </xf>
    <xf numFmtId="4" fontId="7" fillId="0" borderId="3" xfId="0" applyNumberFormat="1" applyFont="1" applyBorder="1" applyAlignment="1">
      <alignment horizontal="center" vertical="center"/>
    </xf>
    <xf numFmtId="0" fontId="7" fillId="0" borderId="3" xfId="0" applyFont="1" applyBorder="1" applyAlignment="1">
      <alignment horizontal="center" vertical="center"/>
    </xf>
    <xf numFmtId="4" fontId="10" fillId="0" borderId="3" xfId="0" applyNumberFormat="1" applyFont="1" applyBorder="1" applyAlignment="1">
      <alignment horizontal="center" vertical="center"/>
    </xf>
    <xf numFmtId="3" fontId="10" fillId="0" borderId="3" xfId="0" applyNumberFormat="1" applyFont="1" applyBorder="1" applyAlignment="1">
      <alignment horizontal="center" vertical="center"/>
    </xf>
    <xf numFmtId="9" fontId="10" fillId="0" borderId="10" xfId="0" applyNumberFormat="1" applyFont="1" applyBorder="1" applyAlignment="1">
      <alignment horizontal="center" vertical="center" wrapText="1"/>
    </xf>
    <xf numFmtId="3" fontId="2" fillId="5" borderId="3" xfId="0" applyNumberFormat="1" applyFont="1" applyFill="1" applyBorder="1" applyAlignment="1">
      <alignment horizontal="center" vertical="center"/>
    </xf>
    <xf numFmtId="9" fontId="2" fillId="5" borderId="10" xfId="0" applyNumberFormat="1" applyFont="1" applyFill="1" applyBorder="1" applyAlignment="1">
      <alignment horizontal="center" vertical="center" wrapText="1"/>
    </xf>
    <xf numFmtId="4" fontId="10" fillId="7" borderId="3" xfId="0" applyNumberFormat="1" applyFont="1" applyFill="1" applyBorder="1" applyAlignment="1">
      <alignment horizontal="center" vertical="center"/>
    </xf>
    <xf numFmtId="4" fontId="2" fillId="7" borderId="4" xfId="0" applyNumberFormat="1" applyFont="1" applyFill="1" applyBorder="1" applyAlignment="1">
      <alignment horizontal="center" vertical="center"/>
    </xf>
    <xf numFmtId="9" fontId="10" fillId="7" borderId="10" xfId="0" applyNumberFormat="1" applyFont="1" applyFill="1" applyBorder="1" applyAlignment="1">
      <alignment horizontal="center" vertical="center" wrapText="1"/>
    </xf>
    <xf numFmtId="0" fontId="2" fillId="7" borderId="10" xfId="0" applyFont="1" applyFill="1" applyBorder="1" applyAlignment="1">
      <alignment horizontal="center" vertical="center"/>
    </xf>
    <xf numFmtId="4" fontId="2" fillId="7" borderId="3" xfId="0" applyNumberFormat="1" applyFont="1" applyFill="1" applyBorder="1" applyAlignment="1">
      <alignment horizontal="center" vertical="center"/>
    </xf>
    <xf numFmtId="3" fontId="2" fillId="7" borderId="3" xfId="0" applyNumberFormat="1" applyFont="1" applyFill="1" applyBorder="1" applyAlignment="1">
      <alignment horizontal="center" vertical="center"/>
    </xf>
    <xf numFmtId="9" fontId="2" fillId="7" borderId="10" xfId="0" applyNumberFormat="1" applyFont="1" applyFill="1" applyBorder="1" applyAlignment="1">
      <alignment horizontal="center" vertical="center" wrapText="1"/>
    </xf>
    <xf numFmtId="0" fontId="2" fillId="5" borderId="4" xfId="1" applyFont="1" applyFill="1" applyBorder="1" applyAlignment="1">
      <alignment vertical="center" wrapText="1"/>
    </xf>
    <xf numFmtId="0" fontId="2" fillId="5" borderId="4" xfId="0" applyFont="1" applyFill="1" applyBorder="1" applyAlignment="1">
      <alignment horizontal="center" vertical="top" wrapText="1"/>
    </xf>
    <xf numFmtId="166" fontId="2" fillId="5" borderId="4" xfId="0" applyNumberFormat="1" applyFont="1" applyFill="1" applyBorder="1" applyAlignment="1">
      <alignment horizontal="center" vertical="center" wrapText="1"/>
    </xf>
    <xf numFmtId="166" fontId="2" fillId="5" borderId="4" xfId="0" applyNumberFormat="1" applyFont="1" applyFill="1" applyBorder="1" applyAlignment="1">
      <alignment horizontal="center" vertical="center"/>
    </xf>
    <xf numFmtId="166" fontId="2" fillId="5" borderId="3" xfId="0" applyNumberFormat="1" applyFont="1" applyFill="1" applyBorder="1" applyAlignment="1">
      <alignment horizontal="center" vertical="center"/>
    </xf>
    <xf numFmtId="0" fontId="2" fillId="5" borderId="3" xfId="1" applyFont="1" applyFill="1" applyBorder="1" applyAlignment="1">
      <alignment vertical="center" wrapText="1"/>
    </xf>
    <xf numFmtId="0" fontId="2" fillId="5" borderId="3" xfId="0" applyFont="1" applyFill="1" applyBorder="1" applyAlignment="1">
      <alignment vertical="top" wrapText="1"/>
    </xf>
    <xf numFmtId="0" fontId="2" fillId="5" borderId="3" xfId="0" applyFont="1" applyFill="1" applyBorder="1" applyAlignment="1">
      <alignment horizontal="center" vertical="top" wrapText="1"/>
    </xf>
    <xf numFmtId="0" fontId="2" fillId="5" borderId="3" xfId="0" applyFont="1" applyFill="1" applyBorder="1" applyAlignment="1">
      <alignment horizontal="center" vertical="center" wrapText="1"/>
    </xf>
    <xf numFmtId="166" fontId="2" fillId="5" borderId="3" xfId="0" applyNumberFormat="1" applyFont="1" applyFill="1" applyBorder="1" applyAlignment="1">
      <alignment horizontal="center" vertical="center" wrapText="1"/>
    </xf>
    <xf numFmtId="0" fontId="2" fillId="5" borderId="10" xfId="1" applyFont="1" applyFill="1" applyBorder="1" applyAlignment="1">
      <alignment vertical="center" wrapText="1"/>
    </xf>
    <xf numFmtId="0" fontId="2" fillId="5" borderId="10" xfId="0" applyFont="1" applyFill="1" applyBorder="1" applyAlignment="1">
      <alignment vertical="top" wrapText="1"/>
    </xf>
    <xf numFmtId="0" fontId="2" fillId="5" borderId="10" xfId="0" applyFont="1" applyFill="1" applyBorder="1" applyAlignment="1">
      <alignment horizontal="center" vertical="top" wrapText="1"/>
    </xf>
    <xf numFmtId="166" fontId="2" fillId="5" borderId="0" xfId="0" applyNumberFormat="1" applyFont="1" applyFill="1" applyAlignment="1">
      <alignment horizontal="center" vertical="center"/>
    </xf>
    <xf numFmtId="3" fontId="2" fillId="5" borderId="3" xfId="0" applyNumberFormat="1" applyFont="1" applyFill="1" applyBorder="1" applyAlignment="1">
      <alignment horizontal="center" vertical="center" wrapText="1"/>
    </xf>
    <xf numFmtId="4" fontId="2" fillId="5" borderId="3" xfId="0" applyNumberFormat="1" applyFont="1" applyFill="1" applyBorder="1" applyAlignment="1">
      <alignment horizontal="center" vertical="center"/>
    </xf>
    <xf numFmtId="4" fontId="25" fillId="0" borderId="15" xfId="0" applyNumberFormat="1" applyFont="1" applyBorder="1" applyAlignment="1">
      <alignment horizontal="center" vertical="center" wrapText="1"/>
    </xf>
    <xf numFmtId="0" fontId="2" fillId="4" borderId="3" xfId="1" applyFont="1" applyFill="1" applyBorder="1" applyAlignment="1">
      <alignment vertical="center" wrapText="1"/>
    </xf>
    <xf numFmtId="0" fontId="2" fillId="4" borderId="3" xfId="0" applyFont="1" applyFill="1" applyBorder="1" applyAlignment="1">
      <alignment horizontal="center" vertical="top" wrapText="1"/>
    </xf>
    <xf numFmtId="166" fontId="2" fillId="4"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4" fontId="2" fillId="4" borderId="3" xfId="0" applyNumberFormat="1" applyFont="1" applyFill="1" applyBorder="1" applyAlignment="1">
      <alignment horizontal="center" vertical="center"/>
    </xf>
    <xf numFmtId="0" fontId="2" fillId="4" borderId="10" xfId="1" applyFont="1" applyFill="1" applyBorder="1" applyAlignment="1">
      <alignment vertical="center" wrapText="1"/>
    </xf>
    <xf numFmtId="0" fontId="2" fillId="4" borderId="10" xfId="0" applyFont="1" applyFill="1" applyBorder="1" applyAlignment="1">
      <alignment horizontal="center" vertical="top" wrapText="1"/>
    </xf>
    <xf numFmtId="166" fontId="2" fillId="7" borderId="2" xfId="0" applyNumberFormat="1" applyFont="1" applyFill="1" applyBorder="1" applyAlignment="1">
      <alignment horizontal="center" vertical="center" wrapText="1"/>
    </xf>
    <xf numFmtId="3" fontId="2" fillId="7" borderId="2" xfId="0" applyNumberFormat="1" applyFont="1" applyFill="1" applyBorder="1" applyAlignment="1">
      <alignment horizontal="center" vertical="center" wrapText="1"/>
    </xf>
    <xf numFmtId="4" fontId="10" fillId="7" borderId="0" xfId="0" applyNumberFormat="1" applyFont="1" applyFill="1" applyAlignment="1">
      <alignment horizontal="center" vertical="center"/>
    </xf>
    <xf numFmtId="3" fontId="10" fillId="7" borderId="3" xfId="0" applyNumberFormat="1" applyFont="1" applyFill="1" applyBorder="1" applyAlignment="1">
      <alignment horizontal="center" vertical="center" wrapText="1"/>
    </xf>
    <xf numFmtId="0" fontId="8" fillId="4" borderId="14" xfId="0" applyFont="1" applyFill="1" applyBorder="1" applyAlignment="1">
      <alignment vertical="top" wrapText="1"/>
    </xf>
    <xf numFmtId="0" fontId="8" fillId="4" borderId="15" xfId="0" applyFont="1" applyFill="1" applyBorder="1" applyAlignment="1">
      <alignment vertical="top" wrapText="1"/>
    </xf>
    <xf numFmtId="0" fontId="8" fillId="4" borderId="15" xfId="0" applyFont="1" applyFill="1" applyBorder="1" applyAlignment="1">
      <alignment horizontal="center" vertical="top" wrapText="1"/>
    </xf>
    <xf numFmtId="4" fontId="8" fillId="5" borderId="15" xfId="0" applyNumberFormat="1"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6" xfId="0" applyFont="1" applyFill="1" applyBorder="1" applyAlignment="1">
      <alignment horizontal="left" vertical="center" wrapText="1"/>
    </xf>
    <xf numFmtId="166" fontId="2" fillId="4" borderId="3" xfId="0" applyNumberFormat="1" applyFont="1" applyFill="1" applyBorder="1" applyAlignment="1">
      <alignment horizontal="center" vertical="center" wrapText="1"/>
    </xf>
    <xf numFmtId="0" fontId="2" fillId="4" borderId="3" xfId="0" applyFont="1" applyFill="1" applyBorder="1" applyAlignment="1">
      <alignment vertical="top" wrapText="1"/>
    </xf>
    <xf numFmtId="0" fontId="2" fillId="4" borderId="3" xfId="0" applyFont="1" applyFill="1" applyBorder="1" applyAlignment="1">
      <alignment horizontal="center" vertical="center" wrapText="1"/>
    </xf>
    <xf numFmtId="0" fontId="2" fillId="4" borderId="10" xfId="0" applyFont="1" applyFill="1" applyBorder="1" applyAlignment="1">
      <alignment vertical="top" wrapText="1"/>
    </xf>
    <xf numFmtId="0" fontId="2" fillId="4" borderId="4" xfId="1" applyFont="1" applyFill="1" applyBorder="1" applyAlignment="1">
      <alignment vertical="center" wrapText="1"/>
    </xf>
    <xf numFmtId="0" fontId="2" fillId="4" borderId="4" xfId="0" applyFont="1" applyFill="1" applyBorder="1" applyAlignment="1">
      <alignment horizontal="center" vertical="top" wrapText="1"/>
    </xf>
    <xf numFmtId="165" fontId="2" fillId="4" borderId="4" xfId="0" applyNumberFormat="1" applyFont="1" applyFill="1" applyBorder="1" applyAlignment="1">
      <alignment horizontal="center" vertical="center" wrapText="1"/>
    </xf>
    <xf numFmtId="165" fontId="2" fillId="4" borderId="3" xfId="0" applyNumberFormat="1" applyFont="1" applyFill="1" applyBorder="1" applyAlignment="1">
      <alignment horizontal="center" vertical="center" wrapText="1"/>
    </xf>
    <xf numFmtId="0" fontId="2" fillId="4" borderId="3" xfId="0" applyFont="1" applyFill="1" applyBorder="1" applyAlignment="1">
      <alignment vertical="center" wrapText="1"/>
    </xf>
    <xf numFmtId="0" fontId="2" fillId="4" borderId="10" xfId="0" applyFont="1" applyFill="1" applyBorder="1" applyAlignment="1">
      <alignment vertical="center" wrapText="1"/>
    </xf>
    <xf numFmtId="3" fontId="2" fillId="4" borderId="10" xfId="0" applyNumberFormat="1" applyFont="1" applyFill="1" applyBorder="1" applyAlignment="1">
      <alignment horizontal="center" vertical="center"/>
    </xf>
    <xf numFmtId="166"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0" xfId="0" applyFont="1" applyFill="1" applyBorder="1" applyAlignment="1">
      <alignment horizontal="center" vertical="center"/>
    </xf>
    <xf numFmtId="166" fontId="2" fillId="4" borderId="0" xfId="0" applyNumberFormat="1" applyFont="1" applyFill="1" applyAlignment="1">
      <alignment horizontal="center" vertical="center"/>
    </xf>
    <xf numFmtId="4" fontId="2" fillId="4" borderId="4" xfId="0" applyNumberFormat="1" applyFont="1" applyFill="1" applyBorder="1" applyAlignment="1">
      <alignment horizontal="center" vertical="center" wrapText="1"/>
    </xf>
    <xf numFmtId="4" fontId="2" fillId="4" borderId="4" xfId="0" applyNumberFormat="1" applyFont="1" applyFill="1" applyBorder="1" applyAlignment="1">
      <alignment horizontal="center" vertical="center"/>
    </xf>
    <xf numFmtId="4" fontId="10" fillId="0" borderId="4" xfId="0" applyNumberFormat="1" applyFont="1" applyBorder="1" applyAlignment="1">
      <alignment horizontal="center" vertical="center"/>
    </xf>
    <xf numFmtId="1" fontId="2" fillId="0" borderId="4" xfId="0" applyNumberFormat="1" applyFont="1" applyBorder="1" applyAlignment="1">
      <alignment horizontal="center" vertical="center"/>
    </xf>
    <xf numFmtId="167" fontId="2" fillId="5" borderId="10" xfId="0" applyNumberFormat="1" applyFont="1" applyFill="1" applyBorder="1" applyAlignment="1">
      <alignment horizontal="center" vertical="center" wrapText="1"/>
    </xf>
    <xf numFmtId="3" fontId="2" fillId="5" borderId="4" xfId="0" applyNumberFormat="1" applyFont="1" applyFill="1" applyBorder="1" applyAlignment="1">
      <alignment horizontal="center" vertical="center"/>
    </xf>
    <xf numFmtId="9" fontId="2" fillId="5" borderId="10" xfId="0" applyNumberFormat="1" applyFont="1" applyFill="1" applyBorder="1" applyAlignment="1">
      <alignment horizontal="center" vertical="center"/>
    </xf>
    <xf numFmtId="4" fontId="2" fillId="5" borderId="4" xfId="0" applyNumberFormat="1" applyFont="1" applyFill="1" applyBorder="1" applyAlignment="1">
      <alignment horizontal="center" vertical="center"/>
    </xf>
    <xf numFmtId="0" fontId="2" fillId="7" borderId="10" xfId="0" applyFont="1" applyFill="1" applyBorder="1" applyAlignment="1">
      <alignment horizontal="center" vertical="center" wrapText="1"/>
    </xf>
    <xf numFmtId="4" fontId="10" fillId="0" borderId="0" xfId="0" applyNumberFormat="1" applyFont="1" applyAlignment="1">
      <alignment horizontal="center" vertical="center"/>
    </xf>
    <xf numFmtId="9" fontId="10" fillId="0" borderId="2"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165" fontId="7" fillId="0" borderId="3" xfId="0" applyNumberFormat="1" applyFont="1" applyBorder="1" applyAlignment="1">
      <alignment horizontal="center" vertical="center"/>
    </xf>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4" fontId="2" fillId="0" borderId="2" xfId="0" applyNumberFormat="1" applyFont="1" applyBorder="1" applyAlignment="1">
      <alignment horizontal="center" vertical="center" wrapText="1"/>
    </xf>
    <xf numFmtId="0" fontId="2" fillId="0" borderId="11" xfId="0" applyFont="1" applyBorder="1" applyAlignment="1">
      <alignment horizontal="left" vertical="top" wrapText="1"/>
    </xf>
    <xf numFmtId="0" fontId="11" fillId="0" borderId="14" xfId="0" applyFont="1" applyBorder="1" applyAlignment="1">
      <alignment horizontal="left" vertical="top" wrapText="1"/>
    </xf>
    <xf numFmtId="4" fontId="2" fillId="0" borderId="12" xfId="0" applyNumberFormat="1" applyFont="1" applyBorder="1" applyAlignment="1">
      <alignment horizontal="center" vertical="center" wrapText="1"/>
    </xf>
    <xf numFmtId="0" fontId="1" fillId="0" borderId="3" xfId="0" applyFont="1" applyBorder="1" applyAlignment="1">
      <alignment horizontal="center" vertical="center" wrapText="1"/>
    </xf>
    <xf numFmtId="4" fontId="1" fillId="0" borderId="3" xfId="0" applyNumberFormat="1" applyFont="1" applyBorder="1" applyAlignment="1">
      <alignment horizontal="center" vertical="center" wrapText="1"/>
    </xf>
    <xf numFmtId="0" fontId="2" fillId="5" borderId="3" xfId="0" applyFont="1" applyFill="1" applyBorder="1" applyAlignment="1">
      <alignment horizontal="left" vertical="top" wrapText="1"/>
    </xf>
    <xf numFmtId="0" fontId="2" fillId="5" borderId="10" xfId="0" applyFont="1" applyFill="1" applyBorder="1" applyAlignment="1">
      <alignment horizontal="left" vertical="top" wrapText="1"/>
    </xf>
    <xf numFmtId="4" fontId="2" fillId="5" borderId="2" xfId="0" applyNumberFormat="1" applyFont="1" applyFill="1" applyBorder="1" applyAlignment="1">
      <alignment horizontal="center" vertical="center" wrapText="1"/>
    </xf>
    <xf numFmtId="0" fontId="2" fillId="4" borderId="3" xfId="0" applyFont="1" applyFill="1" applyBorder="1" applyAlignment="1">
      <alignment horizontal="left" vertical="top" wrapText="1"/>
    </xf>
    <xf numFmtId="0" fontId="2" fillId="4" borderId="10" xfId="0" applyFont="1" applyFill="1" applyBorder="1" applyAlignment="1">
      <alignment horizontal="left" vertical="top" wrapText="1"/>
    </xf>
    <xf numFmtId="4" fontId="2" fillId="4" borderId="2" xfId="0" applyNumberFormat="1" applyFont="1" applyFill="1" applyBorder="1" applyAlignment="1">
      <alignment horizontal="center" vertical="center" wrapText="1"/>
    </xf>
    <xf numFmtId="166" fontId="2" fillId="0" borderId="4" xfId="0" applyNumberFormat="1" applyFont="1" applyFill="1" applyBorder="1" applyAlignment="1">
      <alignment horizontal="center" vertical="center"/>
    </xf>
    <xf numFmtId="0" fontId="2" fillId="0" borderId="4" xfId="1" applyFont="1" applyFill="1" applyBorder="1" applyAlignment="1">
      <alignment vertical="center" wrapText="1"/>
    </xf>
    <xf numFmtId="0" fontId="2" fillId="0" borderId="4" xfId="0" applyFont="1" applyFill="1" applyBorder="1" applyAlignment="1">
      <alignment horizontal="center" vertical="top" wrapText="1"/>
    </xf>
    <xf numFmtId="166" fontId="2" fillId="0" borderId="4" xfId="0" applyNumberFormat="1" applyFont="1" applyFill="1" applyBorder="1" applyAlignment="1">
      <alignment horizontal="center" vertical="center" wrapText="1"/>
    </xf>
    <xf numFmtId="0" fontId="2" fillId="0" borderId="3" xfId="1" applyFont="1" applyFill="1" applyBorder="1" applyAlignment="1">
      <alignment vertical="center"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3" fontId="2" fillId="0" borderId="3"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xf>
    <xf numFmtId="4" fontId="2" fillId="0" borderId="3"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0" fontId="2" fillId="0" borderId="10" xfId="1" applyFont="1" applyFill="1" applyBorder="1" applyAlignment="1">
      <alignment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4" fontId="2" fillId="0" borderId="9" xfId="0" applyNumberFormat="1" applyFont="1" applyFill="1" applyBorder="1" applyAlignment="1">
      <alignment horizontal="center" vertical="center"/>
    </xf>
    <xf numFmtId="0" fontId="7" fillId="0" borderId="3" xfId="3" applyFont="1" applyFill="1" applyBorder="1" applyAlignment="1">
      <alignment horizontal="left" vertical="top" wrapText="1"/>
    </xf>
    <xf numFmtId="166" fontId="7" fillId="0" borderId="3" xfId="3" applyNumberFormat="1" applyFont="1" applyFill="1" applyBorder="1" applyAlignment="1">
      <alignment horizontal="center" vertical="top" wrapText="1"/>
    </xf>
    <xf numFmtId="166" fontId="15" fillId="0" borderId="3" xfId="3" applyNumberFormat="1" applyFont="1" applyFill="1" applyBorder="1" applyAlignment="1">
      <alignment horizontal="center" vertical="top" wrapText="1"/>
    </xf>
    <xf numFmtId="0" fontId="2" fillId="10" borderId="4" xfId="1" applyFont="1" applyFill="1" applyBorder="1" applyAlignment="1">
      <alignment vertical="center" wrapText="1"/>
    </xf>
    <xf numFmtId="0" fontId="2" fillId="10" borderId="4" xfId="0" applyFont="1" applyFill="1" applyBorder="1" applyAlignment="1">
      <alignment horizontal="center" vertical="top" wrapText="1"/>
    </xf>
    <xf numFmtId="0" fontId="2" fillId="10" borderId="3" xfId="1" applyFont="1" applyFill="1" applyBorder="1" applyAlignment="1">
      <alignment vertical="center" wrapText="1"/>
    </xf>
    <xf numFmtId="0" fontId="2" fillId="10" borderId="3" xfId="0" applyFont="1" applyFill="1" applyBorder="1" applyAlignment="1">
      <alignment vertical="top" wrapText="1"/>
    </xf>
    <xf numFmtId="0" fontId="2" fillId="10" borderId="3" xfId="0" applyFont="1" applyFill="1" applyBorder="1" applyAlignment="1">
      <alignment horizontal="center" vertical="top" wrapText="1"/>
    </xf>
    <xf numFmtId="0" fontId="2" fillId="10" borderId="10" xfId="1" applyFont="1" applyFill="1" applyBorder="1" applyAlignment="1">
      <alignment vertical="center" wrapText="1"/>
    </xf>
    <xf numFmtId="0" fontId="2" fillId="10" borderId="10" xfId="0" applyFont="1" applyFill="1" applyBorder="1" applyAlignment="1">
      <alignment vertical="top" wrapText="1"/>
    </xf>
    <xf numFmtId="0" fontId="2" fillId="10" borderId="10" xfId="0" applyFont="1" applyFill="1" applyBorder="1" applyAlignment="1">
      <alignment horizontal="center" vertical="top" wrapText="1"/>
    </xf>
    <xf numFmtId="0" fontId="2" fillId="10" borderId="10" xfId="0" applyFont="1" applyFill="1" applyBorder="1" applyAlignment="1">
      <alignment horizontal="center" vertical="center"/>
    </xf>
    <xf numFmtId="165" fontId="2" fillId="10" borderId="3" xfId="0" applyNumberFormat="1" applyFont="1" applyFill="1" applyBorder="1" applyAlignment="1">
      <alignment horizontal="center" vertical="center"/>
    </xf>
    <xf numFmtId="0" fontId="2" fillId="10" borderId="3" xfId="0" applyFont="1" applyFill="1" applyBorder="1" applyAlignment="1">
      <alignment horizontal="center" vertical="center"/>
    </xf>
    <xf numFmtId="165" fontId="2" fillId="10" borderId="4" xfId="0" applyNumberFormat="1" applyFont="1" applyFill="1" applyBorder="1" applyAlignment="1">
      <alignment horizontal="center" vertical="center"/>
    </xf>
    <xf numFmtId="166" fontId="2" fillId="0" borderId="11" xfId="0" applyNumberFormat="1" applyFont="1" applyFill="1" applyBorder="1" applyAlignment="1">
      <alignment horizontal="center" vertical="center" wrapText="1"/>
    </xf>
    <xf numFmtId="166" fontId="7" fillId="0" borderId="3"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2" fontId="2"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xf>
    <xf numFmtId="4" fontId="2" fillId="0" borderId="4" xfId="0" applyNumberFormat="1" applyFont="1" applyFill="1" applyBorder="1" applyAlignment="1">
      <alignment horizontal="center" vertical="center"/>
    </xf>
    <xf numFmtId="0" fontId="2" fillId="0" borderId="10" xfId="0" applyFont="1" applyFill="1" applyBorder="1" applyAlignment="1">
      <alignment vertical="top" wrapText="1"/>
    </xf>
    <xf numFmtId="9" fontId="7"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3" fontId="0" fillId="0" borderId="0" xfId="0" applyNumberFormat="1"/>
    <xf numFmtId="0" fontId="2" fillId="0" borderId="25" xfId="0" applyFont="1" applyFill="1" applyBorder="1" applyAlignment="1">
      <alignment horizontal="center" vertical="top" wrapText="1"/>
    </xf>
    <xf numFmtId="9" fontId="2" fillId="0" borderId="25" xfId="0"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65" fontId="2" fillId="0" borderId="2" xfId="0" applyNumberFormat="1" applyFont="1" applyFill="1" applyBorder="1" applyAlignment="1">
      <alignment horizontal="center" vertical="center"/>
    </xf>
    <xf numFmtId="0" fontId="2" fillId="0" borderId="3" xfId="0" applyFont="1" applyFill="1" applyBorder="1" applyAlignment="1">
      <alignment vertical="center" wrapText="1"/>
    </xf>
    <xf numFmtId="0" fontId="2" fillId="0" borderId="2" xfId="1" applyFont="1" applyFill="1" applyBorder="1" applyAlignment="1">
      <alignment vertical="center"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9" fontId="2" fillId="0" borderId="3"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xf>
    <xf numFmtId="1" fontId="2" fillId="0" borderId="3"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0" fontId="2" fillId="0" borderId="10" xfId="0" applyFont="1" applyFill="1" applyBorder="1" applyAlignment="1">
      <alignment vertical="center" wrapText="1"/>
    </xf>
    <xf numFmtId="3" fontId="2" fillId="0" borderId="10" xfId="0" applyNumberFormat="1" applyFont="1" applyFill="1" applyBorder="1" applyAlignment="1">
      <alignment horizontal="center" vertical="center"/>
    </xf>
    <xf numFmtId="0" fontId="2" fillId="0" borderId="4" xfId="0" applyFont="1" applyFill="1" applyBorder="1" applyAlignment="1">
      <alignment vertical="top" wrapText="1"/>
    </xf>
    <xf numFmtId="166" fontId="7" fillId="0" borderId="4" xfId="0" applyNumberFormat="1" applyFont="1" applyFill="1" applyBorder="1" applyAlignment="1">
      <alignment horizontal="center" vertical="center"/>
    </xf>
    <xf numFmtId="0" fontId="2" fillId="0" borderId="11" xfId="1" applyFont="1" applyFill="1" applyBorder="1" applyAlignment="1">
      <alignment vertical="center" wrapText="1"/>
    </xf>
    <xf numFmtId="0" fontId="2" fillId="0" borderId="11" xfId="0" applyFont="1" applyFill="1" applyBorder="1" applyAlignment="1">
      <alignment horizontal="center" vertical="top" wrapText="1"/>
    </xf>
    <xf numFmtId="166" fontId="2" fillId="0" borderId="11"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166" fontId="2" fillId="0" borderId="3"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xf>
    <xf numFmtId="2" fontId="2" fillId="0" borderId="2" xfId="0" applyNumberFormat="1" applyFont="1" applyFill="1" applyBorder="1" applyAlignment="1">
      <alignment horizontal="center" vertical="center" wrapText="1"/>
    </xf>
    <xf numFmtId="166" fontId="15" fillId="3" borderId="3" xfId="3" applyNumberFormat="1" applyFont="1" applyFill="1" applyBorder="1" applyAlignment="1">
      <alignment horizontal="center" vertical="top" wrapText="1"/>
    </xf>
    <xf numFmtId="4" fontId="2" fillId="0" borderId="2" xfId="0" applyNumberFormat="1" applyFont="1" applyBorder="1" applyAlignment="1">
      <alignment horizontal="center" vertical="center" wrapText="1"/>
    </xf>
    <xf numFmtId="0" fontId="0" fillId="9" borderId="0" xfId="0" applyFill="1"/>
    <xf numFmtId="0" fontId="0" fillId="0" borderId="0" xfId="0" applyFill="1"/>
    <xf numFmtId="0" fontId="2" fillId="0" borderId="0" xfId="1" applyFont="1" applyBorder="1" applyAlignment="1">
      <alignment vertical="center" wrapText="1"/>
    </xf>
    <xf numFmtId="0" fontId="26" fillId="0" borderId="0" xfId="0" applyFont="1"/>
    <xf numFmtId="0" fontId="2" fillId="0" borderId="0" xfId="1" applyFont="1" applyBorder="1" applyAlignment="1">
      <alignment horizontal="left" vertical="center" wrapText="1"/>
    </xf>
    <xf numFmtId="0" fontId="0" fillId="0" borderId="0" xfId="0" applyBorder="1"/>
    <xf numFmtId="4" fontId="2" fillId="0" borderId="4"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0" fontId="27" fillId="0" borderId="0" xfId="0" applyFont="1"/>
    <xf numFmtId="166" fontId="2" fillId="0" borderId="3" xfId="1" applyNumberFormat="1" applyFont="1" applyFill="1" applyBorder="1" applyAlignment="1">
      <alignment horizontal="center" vertical="center" wrapText="1"/>
    </xf>
    <xf numFmtId="1" fontId="2" fillId="0" borderId="3" xfId="1"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xf>
    <xf numFmtId="166" fontId="2" fillId="0" borderId="4" xfId="1" applyNumberFormat="1" applyFont="1" applyFill="1" applyBorder="1" applyAlignment="1">
      <alignment horizontal="center" vertical="center" wrapText="1"/>
    </xf>
    <xf numFmtId="0" fontId="2" fillId="0" borderId="4" xfId="0" applyFont="1" applyFill="1" applyBorder="1" applyAlignment="1">
      <alignment horizontal="center" vertical="center"/>
    </xf>
    <xf numFmtId="166" fontId="4" fillId="0" borderId="3"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xf>
    <xf numFmtId="9" fontId="4" fillId="0" borderId="10" xfId="0" applyNumberFormat="1" applyFont="1" applyFill="1" applyBorder="1" applyAlignment="1">
      <alignment horizontal="center" vertical="center" wrapText="1"/>
    </xf>
    <xf numFmtId="9" fontId="0" fillId="0" borderId="0" xfId="0" applyNumberFormat="1"/>
    <xf numFmtId="0" fontId="4" fillId="0" borderId="3" xfId="0" applyFont="1" applyFill="1" applyBorder="1" applyAlignment="1">
      <alignment horizontal="center" vertical="center"/>
    </xf>
    <xf numFmtId="164" fontId="2" fillId="0" borderId="3"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6" fontId="2" fillId="0" borderId="10" xfId="0" applyNumberFormat="1" applyFont="1" applyFill="1" applyBorder="1" applyAlignment="1">
      <alignment horizontal="center" vertical="center"/>
    </xf>
    <xf numFmtId="9" fontId="2" fillId="0" borderId="9"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2" fontId="2" fillId="0" borderId="3" xfId="0" applyNumberFormat="1" applyFont="1" applyFill="1" applyBorder="1" applyAlignment="1">
      <alignment horizontal="center" vertical="center"/>
    </xf>
    <xf numFmtId="0" fontId="1" fillId="0" borderId="7" xfId="0" applyFont="1" applyBorder="1" applyAlignment="1">
      <alignment horizontal="left" vertical="center" wrapText="1"/>
    </xf>
    <xf numFmtId="0" fontId="1" fillId="0" borderId="16" xfId="0" applyFont="1" applyBorder="1" applyAlignment="1">
      <alignment horizontal="left" vertical="center" wrapText="1"/>
    </xf>
    <xf numFmtId="0" fontId="0" fillId="0" borderId="0" xfId="0" applyAlignment="1">
      <alignment horizontal="left"/>
    </xf>
    <xf numFmtId="3" fontId="1" fillId="0" borderId="3" xfId="0" applyNumberFormat="1" applyFont="1" applyBorder="1" applyAlignment="1">
      <alignment horizontal="left" vertical="center" wrapText="1"/>
    </xf>
    <xf numFmtId="4" fontId="1" fillId="0" borderId="15" xfId="0" applyNumberFormat="1" applyFont="1" applyBorder="1" applyAlignment="1">
      <alignment horizontal="left" vertical="center" wrapText="1"/>
    </xf>
    <xf numFmtId="0" fontId="8" fillId="0" borderId="16" xfId="0" applyFont="1" applyBorder="1" applyAlignment="1">
      <alignment horizontal="left" vertical="center" wrapText="1"/>
    </xf>
    <xf numFmtId="0" fontId="8" fillId="0" borderId="7" xfId="0" applyFont="1" applyBorder="1" applyAlignment="1">
      <alignment horizontal="left" vertical="center" wrapText="1"/>
    </xf>
    <xf numFmtId="4" fontId="2" fillId="0" borderId="4" xfId="0" applyNumberFormat="1" applyFont="1" applyBorder="1" applyAlignment="1">
      <alignment horizontal="left" vertical="center" wrapText="1"/>
    </xf>
    <xf numFmtId="4" fontId="2" fillId="0" borderId="3" xfId="0" applyNumberFormat="1" applyFont="1" applyBorder="1" applyAlignment="1">
      <alignment horizontal="left" vertical="center" wrapText="1"/>
    </xf>
    <xf numFmtId="0" fontId="8" fillId="4" borderId="16" xfId="0" applyFont="1" applyFill="1" applyBorder="1" applyAlignment="1">
      <alignment horizontal="left" vertical="center" wrapText="1"/>
    </xf>
    <xf numFmtId="0" fontId="2" fillId="0" borderId="7" xfId="0" applyFont="1" applyBorder="1" applyAlignment="1">
      <alignment horizontal="left" vertical="center" wrapText="1"/>
    </xf>
    <xf numFmtId="0" fontId="8" fillId="0" borderId="23" xfId="0" applyFont="1" applyBorder="1" applyAlignment="1">
      <alignment horizontal="left" vertical="center" wrapText="1"/>
    </xf>
    <xf numFmtId="2" fontId="8" fillId="0" borderId="16" xfId="0" applyNumberFormat="1" applyFont="1" applyBorder="1" applyAlignment="1">
      <alignment horizontal="left" vertical="center" wrapText="1"/>
    </xf>
    <xf numFmtId="2" fontId="8" fillId="0" borderId="23" xfId="0" applyNumberFormat="1" applyFont="1" applyBorder="1" applyAlignment="1">
      <alignment horizontal="left" vertical="center" wrapText="1"/>
    </xf>
    <xf numFmtId="4" fontId="2" fillId="0" borderId="18" xfId="0" applyNumberFormat="1" applyFont="1" applyBorder="1" applyAlignment="1">
      <alignment horizontal="left" vertical="center" wrapText="1"/>
    </xf>
    <xf numFmtId="4" fontId="2" fillId="0" borderId="16" xfId="0" applyNumberFormat="1" applyFont="1" applyBorder="1" applyAlignment="1">
      <alignment horizontal="left" vertical="center" wrapText="1"/>
    </xf>
    <xf numFmtId="4" fontId="2" fillId="0" borderId="18" xfId="0" applyNumberFormat="1" applyFont="1" applyFill="1" applyBorder="1" applyAlignment="1">
      <alignment horizontal="left" vertical="center" wrapText="1"/>
    </xf>
    <xf numFmtId="168" fontId="2" fillId="0" borderId="0" xfId="0" applyNumberFormat="1" applyFont="1" applyFill="1" applyAlignment="1">
      <alignment horizontal="left" vertical="center"/>
    </xf>
    <xf numFmtId="4" fontId="2" fillId="0" borderId="0" xfId="0" applyNumberFormat="1" applyFont="1" applyFill="1" applyAlignment="1">
      <alignment horizontal="left" vertical="center" wrapText="1"/>
    </xf>
    <xf numFmtId="4" fontId="13" fillId="0" borderId="0" xfId="0" applyNumberFormat="1" applyFont="1" applyFill="1" applyAlignment="1">
      <alignment horizontal="left" vertical="center"/>
    </xf>
    <xf numFmtId="0" fontId="16" fillId="0" borderId="0" xfId="3" applyFill="1" applyAlignment="1">
      <alignment horizontal="left"/>
    </xf>
    <xf numFmtId="0" fontId="22" fillId="0" borderId="3" xfId="3" applyFont="1" applyFill="1" applyBorder="1" applyAlignment="1">
      <alignment horizontal="center" vertical="center" wrapText="1"/>
    </xf>
    <xf numFmtId="4" fontId="22" fillId="0" borderId="3" xfId="3" applyNumberFormat="1" applyFont="1" applyFill="1" applyBorder="1"/>
    <xf numFmtId="166" fontId="15" fillId="3" borderId="3" xfId="3" applyNumberFormat="1" applyFont="1" applyFill="1" applyBorder="1" applyAlignment="1">
      <alignment horizontal="center" vertical="top" wrapText="1"/>
    </xf>
    <xf numFmtId="10" fontId="7" fillId="0" borderId="10" xfId="0" applyNumberFormat="1" applyFont="1" applyFill="1" applyBorder="1" applyAlignment="1">
      <alignment horizontal="center" vertical="center"/>
    </xf>
    <xf numFmtId="0" fontId="7" fillId="0" borderId="3" xfId="0" applyFont="1" applyFill="1" applyBorder="1" applyAlignment="1">
      <alignment horizontal="center" vertical="center"/>
    </xf>
    <xf numFmtId="9" fontId="7" fillId="0" borderId="10" xfId="0" applyNumberFormat="1" applyFont="1" applyFill="1" applyBorder="1" applyAlignment="1">
      <alignment horizontal="center" vertical="center"/>
    </xf>
    <xf numFmtId="0" fontId="7" fillId="0" borderId="0" xfId="4" applyFont="1" applyAlignment="1">
      <alignment vertical="top" wrapText="1"/>
    </xf>
    <xf numFmtId="0" fontId="7" fillId="0" borderId="0" xfId="4" applyFont="1" applyAlignment="1">
      <alignment wrapText="1"/>
    </xf>
    <xf numFmtId="0" fontId="7" fillId="0" borderId="0" xfId="4" applyFont="1" applyAlignment="1">
      <alignment horizontal="right" wrapText="1"/>
    </xf>
    <xf numFmtId="0" fontId="28" fillId="0" borderId="0" xfId="4"/>
    <xf numFmtId="0" fontId="15" fillId="0" borderId="3" xfId="4" applyFont="1" applyBorder="1" applyAlignment="1">
      <alignment horizontal="center" vertical="center" wrapText="1"/>
    </xf>
    <xf numFmtId="0" fontId="1" fillId="0" borderId="2" xfId="4" applyFont="1" applyBorder="1" applyAlignment="1">
      <alignment horizontal="center" vertical="top" wrapText="1"/>
    </xf>
    <xf numFmtId="0" fontId="1" fillId="0" borderId="2" xfId="4" applyFont="1" applyBorder="1" applyAlignment="1">
      <alignment horizontal="center" vertical="center" wrapText="1"/>
    </xf>
    <xf numFmtId="0" fontId="1" fillId="0" borderId="26" xfId="4" applyFont="1" applyBorder="1" applyAlignment="1">
      <alignment horizontal="center" vertical="center" wrapText="1"/>
    </xf>
    <xf numFmtId="0" fontId="1" fillId="0" borderId="3" xfId="4" applyFont="1" applyBorder="1" applyAlignment="1">
      <alignment horizontal="center" vertical="center" wrapText="1"/>
    </xf>
    <xf numFmtId="0" fontId="7" fillId="0" borderId="3" xfId="4" applyFont="1" applyBorder="1" applyAlignment="1">
      <alignment vertical="top" wrapText="1"/>
    </xf>
    <xf numFmtId="0" fontId="7" fillId="0" borderId="3" xfId="4" applyFont="1" applyBorder="1" applyAlignment="1">
      <alignment horizontal="center" vertical="center" wrapText="1"/>
    </xf>
    <xf numFmtId="0" fontId="7" fillId="0" borderId="5" xfId="4" applyFont="1" applyBorder="1" applyAlignment="1">
      <alignment horizontal="center" vertical="center" wrapText="1"/>
    </xf>
    <xf numFmtId="0" fontId="7" fillId="0" borderId="3" xfId="4" applyFont="1" applyBorder="1" applyAlignment="1">
      <alignment horizontal="center" vertical="top" wrapText="1"/>
    </xf>
    <xf numFmtId="0" fontId="13" fillId="0" borderId="0" xfId="4" applyFont="1" applyAlignment="1">
      <alignment horizontal="center" vertical="center"/>
    </xf>
    <xf numFmtId="0" fontId="2" fillId="0" borderId="3" xfId="4" applyFont="1" applyBorder="1" applyAlignment="1">
      <alignment horizontal="justify" vertical="top" wrapText="1"/>
    </xf>
    <xf numFmtId="0" fontId="29" fillId="0" borderId="0" xfId="4" applyFont="1" applyAlignment="1">
      <alignment horizontal="right" vertical="center" wrapText="1"/>
    </xf>
    <xf numFmtId="0" fontId="29" fillId="0" borderId="0" xfId="4" applyFont="1" applyAlignment="1">
      <alignment vertical="center" wrapText="1"/>
    </xf>
    <xf numFmtId="0" fontId="2" fillId="0" borderId="3" xfId="4" applyFont="1" applyBorder="1" applyAlignment="1">
      <alignment horizontal="center" vertical="center" wrapText="1"/>
    </xf>
    <xf numFmtId="0" fontId="2" fillId="0" borderId="3" xfId="4" applyFont="1" applyBorder="1" applyAlignment="1">
      <alignment horizontal="center" vertical="top" wrapText="1"/>
    </xf>
    <xf numFmtId="0" fontId="7" fillId="0" borderId="2" xfId="4" applyFont="1" applyBorder="1" applyAlignment="1">
      <alignment horizontal="center" vertical="center" wrapText="1"/>
    </xf>
    <xf numFmtId="0" fontId="7" fillId="0" borderId="26" xfId="4" applyFont="1" applyBorder="1" applyAlignment="1">
      <alignment horizontal="center" vertical="center" wrapText="1"/>
    </xf>
    <xf numFmtId="0" fontId="7" fillId="0" borderId="2" xfId="4" applyFont="1" applyBorder="1" applyAlignment="1">
      <alignment horizontal="center" vertical="top" wrapText="1"/>
    </xf>
    <xf numFmtId="0" fontId="13" fillId="0" borderId="3" xfId="4" applyFont="1" applyBorder="1" applyAlignment="1">
      <alignment horizontal="center" vertical="center" wrapText="1"/>
    </xf>
    <xf numFmtId="0" fontId="7" fillId="0" borderId="4" xfId="4" applyFont="1" applyBorder="1" applyAlignment="1">
      <alignment horizontal="center" vertical="center" wrapText="1"/>
    </xf>
    <xf numFmtId="0" fontId="7" fillId="0" borderId="19" xfId="4" applyFont="1" applyBorder="1" applyAlignment="1">
      <alignment horizontal="center" vertical="center" wrapText="1"/>
    </xf>
    <xf numFmtId="0" fontId="7" fillId="0" borderId="4" xfId="4" applyFont="1" applyBorder="1" applyAlignment="1">
      <alignment horizontal="center" vertical="top" wrapText="1"/>
    </xf>
    <xf numFmtId="0" fontId="7" fillId="0" borderId="26" xfId="4" applyFont="1" applyBorder="1" applyAlignment="1">
      <alignment vertical="top" wrapText="1"/>
    </xf>
    <xf numFmtId="0" fontId="7" fillId="0" borderId="27" xfId="4" applyFont="1" applyBorder="1" applyAlignment="1">
      <alignment wrapText="1"/>
    </xf>
    <xf numFmtId="0" fontId="7" fillId="0" borderId="28" xfId="4" applyFont="1" applyBorder="1" applyAlignment="1">
      <alignment wrapText="1"/>
    </xf>
    <xf numFmtId="0" fontId="7" fillId="0" borderId="17" xfId="4" applyFont="1" applyBorder="1" applyAlignment="1">
      <alignment vertical="top" wrapText="1"/>
    </xf>
    <xf numFmtId="0" fontId="7" fillId="0" borderId="13" xfId="4" applyFont="1" applyBorder="1" applyAlignment="1">
      <alignment wrapText="1"/>
    </xf>
    <xf numFmtId="0" fontId="7" fillId="0" borderId="19" xfId="4" applyFont="1" applyBorder="1" applyAlignment="1">
      <alignment vertical="top" wrapText="1"/>
    </xf>
    <xf numFmtId="167" fontId="7" fillId="0" borderId="1" xfId="4" applyNumberFormat="1" applyFont="1" applyBorder="1" applyAlignment="1">
      <alignment wrapText="1"/>
    </xf>
    <xf numFmtId="0" fontId="7" fillId="0" borderId="1" xfId="4" applyFont="1" applyBorder="1" applyAlignment="1">
      <alignment wrapText="1"/>
    </xf>
    <xf numFmtId="0" fontId="7" fillId="0" borderId="20" xfId="4" applyFont="1" applyBorder="1" applyAlignment="1">
      <alignment wrapText="1"/>
    </xf>
    <xf numFmtId="0" fontId="30" fillId="0" borderId="0" xfId="4" applyFont="1" applyAlignment="1">
      <alignment horizontal="left" vertical="center" indent="5"/>
    </xf>
    <xf numFmtId="0" fontId="28" fillId="0" borderId="0" xfId="4" applyAlignment="1">
      <alignment wrapText="1"/>
    </xf>
    <xf numFmtId="0" fontId="13" fillId="0" borderId="0" xfId="4" applyFont="1" applyAlignment="1">
      <alignment horizontal="left" vertical="center" indent="5"/>
    </xf>
    <xf numFmtId="0" fontId="13" fillId="0" borderId="0" xfId="4" applyFont="1" applyAlignment="1">
      <alignment horizontal="justify" vertical="center"/>
    </xf>
    <xf numFmtId="166" fontId="0" fillId="0" borderId="0" xfId="0" applyNumberFormat="1"/>
    <xf numFmtId="4" fontId="0" fillId="0" borderId="0" xfId="0" applyNumberFormat="1"/>
    <xf numFmtId="0" fontId="20" fillId="3" borderId="3" xfId="3" applyFont="1" applyFill="1" applyBorder="1" applyAlignment="1">
      <alignment horizontal="center" vertical="center" wrapText="1"/>
    </xf>
    <xf numFmtId="0" fontId="17" fillId="3" borderId="0" xfId="3" applyFont="1" applyFill="1" applyAlignment="1">
      <alignment horizontal="center" vertical="top" wrapText="1"/>
    </xf>
    <xf numFmtId="0" fontId="18" fillId="3" borderId="0" xfId="3" applyFont="1" applyFill="1" applyAlignment="1">
      <alignment horizontal="center" vertical="top" wrapText="1"/>
    </xf>
    <xf numFmtId="0" fontId="19" fillId="3" borderId="0" xfId="3" applyFont="1" applyFill="1" applyAlignment="1">
      <alignment horizontal="center" vertical="top" wrapText="1"/>
    </xf>
    <xf numFmtId="0" fontId="15" fillId="3" borderId="3" xfId="3" applyFont="1" applyFill="1" applyBorder="1" applyAlignment="1">
      <alignment horizontal="left" vertical="center" wrapText="1"/>
    </xf>
    <xf numFmtId="0" fontId="21" fillId="3" borderId="3" xfId="3" applyFont="1" applyFill="1" applyBorder="1" applyAlignment="1">
      <alignment horizontal="left" vertical="top" wrapText="1"/>
    </xf>
    <xf numFmtId="4" fontId="15" fillId="3" borderId="3" xfId="3" applyNumberFormat="1" applyFont="1" applyFill="1" applyBorder="1" applyAlignment="1">
      <alignment horizontal="center" vertical="top" wrapText="1"/>
    </xf>
    <xf numFmtId="166" fontId="15" fillId="3" borderId="3" xfId="3" applyNumberFormat="1" applyFont="1" applyFill="1" applyBorder="1" applyAlignment="1">
      <alignment horizontal="center" vertical="top" wrapText="1"/>
    </xf>
    <xf numFmtId="0" fontId="22" fillId="0" borderId="3" xfId="3" applyFont="1" applyBorder="1" applyAlignment="1">
      <alignment horizontal="center" wrapText="1"/>
    </xf>
    <xf numFmtId="0" fontId="22" fillId="0" borderId="3" xfId="3" applyFont="1" applyBorder="1" applyAlignment="1">
      <alignment horizontal="center"/>
    </xf>
    <xf numFmtId="0" fontId="22" fillId="0" borderId="5" xfId="3" applyFont="1" applyBorder="1" applyAlignment="1">
      <alignment horizontal="center"/>
    </xf>
    <xf numFmtId="0" fontId="22" fillId="0" borderId="6" xfId="3" applyFont="1" applyBorder="1" applyAlignment="1">
      <alignment horizontal="center"/>
    </xf>
    <xf numFmtId="0" fontId="22" fillId="0" borderId="7" xfId="3" applyFont="1" applyBorder="1" applyAlignment="1">
      <alignment horizontal="center"/>
    </xf>
    <xf numFmtId="0" fontId="7" fillId="3" borderId="3" xfId="3" applyFont="1" applyFill="1" applyBorder="1" applyAlignment="1">
      <alignment horizontal="left" vertical="center" wrapText="1"/>
    </xf>
    <xf numFmtId="166" fontId="15" fillId="3" borderId="2" xfId="3" applyNumberFormat="1" applyFont="1" applyFill="1" applyBorder="1" applyAlignment="1">
      <alignment horizontal="center" vertical="top" wrapText="1"/>
    </xf>
    <xf numFmtId="166" fontId="15" fillId="3" borderId="8" xfId="3" applyNumberFormat="1" applyFont="1" applyFill="1" applyBorder="1" applyAlignment="1">
      <alignment horizontal="center" vertical="top" wrapText="1"/>
    </xf>
    <xf numFmtId="166" fontId="15" fillId="3" borderId="4" xfId="3" applyNumberFormat="1" applyFont="1" applyFill="1" applyBorder="1" applyAlignment="1">
      <alignment horizontal="center" vertical="top" wrapText="1"/>
    </xf>
    <xf numFmtId="166" fontId="15" fillId="3" borderId="0" xfId="3" applyNumberFormat="1" applyFont="1" applyFill="1" applyBorder="1" applyAlignment="1">
      <alignment horizontal="center" vertical="top" wrapText="1"/>
    </xf>
    <xf numFmtId="0" fontId="21" fillId="3" borderId="0" xfId="3" applyFont="1" applyFill="1" applyBorder="1" applyAlignment="1">
      <alignment horizontal="left" vertical="top" wrapText="1"/>
    </xf>
    <xf numFmtId="0" fontId="1" fillId="0" borderId="0" xfId="0" applyFont="1" applyAlignment="1">
      <alignment horizontal="center" vertical="center"/>
    </xf>
    <xf numFmtId="0" fontId="1" fillId="0" borderId="0" xfId="0" applyFont="1" applyAlignment="1">
      <alignment horizontal="center"/>
    </xf>
    <xf numFmtId="0" fontId="2" fillId="0" borderId="2" xfId="1" applyFont="1" applyBorder="1" applyAlignment="1">
      <alignment horizontal="left" vertical="top" wrapText="1"/>
    </xf>
    <xf numFmtId="0" fontId="2" fillId="0" borderId="8" xfId="1" applyFont="1" applyBorder="1" applyAlignment="1">
      <alignment horizontal="left" vertical="top" wrapText="1"/>
    </xf>
    <xf numFmtId="0" fontId="2" fillId="0" borderId="9" xfId="1" applyFont="1" applyBorder="1" applyAlignment="1">
      <alignment horizontal="left" vertical="top" wrapText="1"/>
    </xf>
    <xf numFmtId="0" fontId="7" fillId="0" borderId="2"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2" fillId="0" borderId="4" xfId="1" applyFont="1" applyBorder="1" applyAlignment="1">
      <alignment horizontal="left" vertical="top" wrapText="1"/>
    </xf>
    <xf numFmtId="0" fontId="2" fillId="0" borderId="3" xfId="1" applyFont="1" applyBorder="1" applyAlignment="1">
      <alignment horizontal="left" vertical="top" wrapText="1"/>
    </xf>
    <xf numFmtId="0" fontId="2" fillId="0" borderId="10" xfId="1" applyFont="1" applyBorder="1" applyAlignment="1">
      <alignment horizontal="left" vertical="top" wrapText="1"/>
    </xf>
    <xf numFmtId="4" fontId="1" fillId="0" borderId="3" xfId="0" applyNumberFormat="1"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4" fontId="2" fillId="0" borderId="2" xfId="0" applyNumberFormat="1" applyFont="1" applyBorder="1" applyAlignment="1">
      <alignment horizontal="left" vertical="center" wrapText="1"/>
    </xf>
    <xf numFmtId="4" fontId="2" fillId="0" borderId="8" xfId="0" applyNumberFormat="1" applyFont="1" applyBorder="1" applyAlignment="1">
      <alignment horizontal="left" vertical="center" wrapText="1"/>
    </xf>
    <xf numFmtId="4" fontId="2" fillId="0" borderId="9" xfId="0" applyNumberFormat="1" applyFont="1" applyBorder="1" applyAlignment="1">
      <alignment horizontal="left" vertical="center"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2" fillId="0" borderId="12" xfId="0" applyFont="1" applyBorder="1" applyAlignment="1">
      <alignment horizontal="left" vertical="top" wrapText="1"/>
    </xf>
    <xf numFmtId="0" fontId="2" fillId="0" borderId="2" xfId="0" applyFont="1" applyBorder="1" applyAlignment="1">
      <alignment horizontal="left" vertical="top" wrapText="1"/>
    </xf>
    <xf numFmtId="16" fontId="2" fillId="5" borderId="4" xfId="0" applyNumberFormat="1" applyFont="1" applyFill="1" applyBorder="1" applyAlignment="1">
      <alignment horizontal="left" vertical="top" wrapText="1"/>
    </xf>
    <xf numFmtId="16" fontId="2" fillId="5" borderId="3" xfId="0" applyNumberFormat="1" applyFont="1" applyFill="1" applyBorder="1" applyAlignment="1">
      <alignment horizontal="left" vertical="top" wrapText="1"/>
    </xf>
    <xf numFmtId="16" fontId="2" fillId="5" borderId="10" xfId="0" applyNumberFormat="1" applyFont="1" applyFill="1" applyBorder="1" applyAlignment="1">
      <alignment horizontal="left" vertical="top" wrapText="1"/>
    </xf>
    <xf numFmtId="4" fontId="2" fillId="5" borderId="2" xfId="0" applyNumberFormat="1" applyFont="1" applyFill="1" applyBorder="1" applyAlignment="1">
      <alignment horizontal="left" vertical="center" wrapText="1"/>
    </xf>
    <xf numFmtId="4" fontId="2" fillId="5" borderId="8" xfId="0" applyNumberFormat="1" applyFont="1" applyFill="1" applyBorder="1" applyAlignment="1">
      <alignment horizontal="left" vertical="center" wrapText="1"/>
    </xf>
    <xf numFmtId="4" fontId="2" fillId="5" borderId="9" xfId="0" applyNumberFormat="1" applyFont="1" applyFill="1" applyBorder="1" applyAlignment="1">
      <alignment horizontal="left" vertical="center" wrapText="1"/>
    </xf>
    <xf numFmtId="4" fontId="2" fillId="0" borderId="12" xfId="0" applyNumberFormat="1"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4" fontId="2" fillId="0" borderId="2" xfId="0" applyNumberFormat="1" applyFont="1" applyFill="1" applyBorder="1" applyAlignment="1">
      <alignment horizontal="left" vertical="center" wrapText="1"/>
    </xf>
    <xf numFmtId="4" fontId="2" fillId="0" borderId="8" xfId="0" applyNumberFormat="1" applyFont="1" applyFill="1" applyBorder="1" applyAlignment="1">
      <alignment horizontal="left" vertical="center" wrapText="1"/>
    </xf>
    <xf numFmtId="4" fontId="2" fillId="0" borderId="9" xfId="0" applyNumberFormat="1" applyFont="1" applyFill="1" applyBorder="1" applyAlignment="1">
      <alignment horizontal="left" vertical="center" wrapText="1"/>
    </xf>
    <xf numFmtId="0" fontId="2" fillId="5" borderId="8" xfId="0" applyFont="1" applyFill="1" applyBorder="1" applyAlignment="1">
      <alignment horizontal="left" vertical="top" wrapText="1"/>
    </xf>
    <xf numFmtId="0" fontId="2" fillId="5" borderId="9" xfId="0" applyFont="1" applyFill="1" applyBorder="1" applyAlignment="1">
      <alignment horizontal="left" vertical="top" wrapText="1"/>
    </xf>
    <xf numFmtId="4" fontId="2" fillId="5" borderId="12" xfId="0" applyNumberFormat="1" applyFont="1" applyFill="1" applyBorder="1" applyAlignment="1">
      <alignment horizontal="left" vertical="center"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0" xfId="0" applyFont="1" applyFill="1" applyBorder="1" applyAlignment="1">
      <alignment horizontal="left" vertical="top" wrapText="1"/>
    </xf>
    <xf numFmtId="4" fontId="2" fillId="0" borderId="12" xfId="0" applyNumberFormat="1" applyFont="1" applyFill="1" applyBorder="1" applyAlignment="1">
      <alignment horizontal="left" vertical="center" wrapText="1"/>
    </xf>
    <xf numFmtId="0" fontId="2" fillId="6" borderId="4"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6" borderId="10" xfId="0" applyFont="1" applyFill="1" applyBorder="1" applyAlignment="1">
      <alignment horizontal="left" vertical="top" wrapText="1"/>
    </xf>
    <xf numFmtId="4" fontId="2" fillId="6" borderId="12" xfId="0" applyNumberFormat="1" applyFont="1" applyFill="1" applyBorder="1" applyAlignment="1">
      <alignment horizontal="left" vertical="center" wrapText="1"/>
    </xf>
    <xf numFmtId="4" fontId="2" fillId="6" borderId="8" xfId="0" applyNumberFormat="1" applyFont="1" applyFill="1" applyBorder="1" applyAlignment="1">
      <alignment horizontal="left" vertical="center" wrapText="1"/>
    </xf>
    <xf numFmtId="4" fontId="2" fillId="6" borderId="9" xfId="0" applyNumberFormat="1" applyFont="1" applyFill="1" applyBorder="1" applyAlignment="1">
      <alignment horizontal="left" vertical="center" wrapText="1"/>
    </xf>
    <xf numFmtId="0" fontId="8" fillId="0" borderId="4" xfId="0" applyFont="1" applyBorder="1" applyAlignment="1">
      <alignment horizontal="left" vertical="top" wrapText="1"/>
    </xf>
    <xf numFmtId="0" fontId="2" fillId="5" borderId="3" xfId="0" applyFont="1" applyFill="1" applyBorder="1" applyAlignment="1">
      <alignment horizontal="left" vertical="top" wrapText="1"/>
    </xf>
    <xf numFmtId="0" fontId="2" fillId="5" borderId="10" xfId="0" applyFont="1" applyFill="1" applyBorder="1" applyAlignment="1">
      <alignment horizontal="left" vertical="top" wrapText="1"/>
    </xf>
    <xf numFmtId="4" fontId="2" fillId="4" borderId="2" xfId="0" applyNumberFormat="1" applyFont="1" applyFill="1" applyBorder="1" applyAlignment="1">
      <alignment horizontal="left" vertical="center" wrapText="1"/>
    </xf>
    <xf numFmtId="4" fontId="2" fillId="4" borderId="8" xfId="0" applyNumberFormat="1" applyFont="1" applyFill="1" applyBorder="1" applyAlignment="1">
      <alignment horizontal="left" vertical="center" wrapText="1"/>
    </xf>
    <xf numFmtId="4" fontId="2" fillId="4" borderId="9" xfId="0" applyNumberFormat="1" applyFont="1" applyFill="1" applyBorder="1" applyAlignment="1">
      <alignment horizontal="left" vertical="center"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16" fontId="2" fillId="0" borderId="3" xfId="0" applyNumberFormat="1" applyFont="1" applyBorder="1" applyAlignment="1">
      <alignment horizontal="left" vertical="top" wrapText="1"/>
    </xf>
    <xf numFmtId="4" fontId="2" fillId="7" borderId="12" xfId="0" applyNumberFormat="1" applyFont="1" applyFill="1" applyBorder="1" applyAlignment="1">
      <alignment horizontal="left" vertical="center" wrapText="1"/>
    </xf>
    <xf numFmtId="4" fontId="2" fillId="7" borderId="8" xfId="0" applyNumberFormat="1" applyFont="1" applyFill="1" applyBorder="1" applyAlignment="1">
      <alignment horizontal="left" vertical="center" wrapText="1"/>
    </xf>
    <xf numFmtId="4" fontId="2" fillId="7" borderId="9" xfId="0" applyNumberFormat="1"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0" fontId="2" fillId="0" borderId="10" xfId="0" applyFont="1" applyBorder="1" applyAlignment="1">
      <alignment horizontal="left" vertical="center" wrapText="1"/>
    </xf>
    <xf numFmtId="0" fontId="1" fillId="0" borderId="4" xfId="0" applyFont="1" applyBorder="1" applyAlignment="1">
      <alignment horizontal="left" vertical="center" wrapText="1"/>
    </xf>
    <xf numFmtId="0" fontId="2" fillId="4" borderId="3" xfId="0" applyFont="1" applyFill="1" applyBorder="1" applyAlignment="1">
      <alignment horizontal="left" vertical="top" wrapText="1"/>
    </xf>
    <xf numFmtId="0" fontId="2" fillId="4" borderId="10" xfId="0" applyFont="1" applyFill="1" applyBorder="1" applyAlignment="1">
      <alignment horizontal="left" vertical="top" wrapText="1"/>
    </xf>
    <xf numFmtId="4" fontId="2" fillId="4" borderId="12" xfId="0" applyNumberFormat="1" applyFont="1" applyFill="1" applyBorder="1" applyAlignment="1">
      <alignment horizontal="left" vertical="center" wrapText="1"/>
    </xf>
    <xf numFmtId="0" fontId="2" fillId="4" borderId="4"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2" fillId="8" borderId="4" xfId="0" applyFont="1" applyFill="1" applyBorder="1" applyAlignment="1">
      <alignment horizontal="left" vertical="top" wrapText="1"/>
    </xf>
    <xf numFmtId="0" fontId="2" fillId="8" borderId="3" xfId="0" applyFont="1" applyFill="1" applyBorder="1" applyAlignment="1">
      <alignment horizontal="left" vertical="top" wrapText="1"/>
    </xf>
    <xf numFmtId="0" fontId="2" fillId="8" borderId="10" xfId="0" applyFont="1" applyFill="1" applyBorder="1" applyAlignment="1">
      <alignment horizontal="left" vertical="top" wrapText="1"/>
    </xf>
    <xf numFmtId="4" fontId="2" fillId="8" borderId="2" xfId="0" applyNumberFormat="1" applyFont="1" applyFill="1" applyBorder="1" applyAlignment="1">
      <alignment horizontal="left" vertical="center" wrapText="1"/>
    </xf>
    <xf numFmtId="4" fontId="2" fillId="8" borderId="8" xfId="0" applyNumberFormat="1" applyFont="1" applyFill="1" applyBorder="1" applyAlignment="1">
      <alignment horizontal="left" vertical="center" wrapText="1"/>
    </xf>
    <xf numFmtId="4" fontId="2" fillId="8" borderId="9" xfId="0" applyNumberFormat="1" applyFont="1" applyFill="1" applyBorder="1" applyAlignment="1">
      <alignment horizontal="left" vertical="center" wrapText="1"/>
    </xf>
    <xf numFmtId="0" fontId="1" fillId="5" borderId="4"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10"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1" fillId="5" borderId="12" xfId="0" applyFont="1" applyFill="1" applyBorder="1" applyAlignment="1">
      <alignment horizontal="left" vertical="top" wrapText="1"/>
    </xf>
    <xf numFmtId="0" fontId="1" fillId="5" borderId="8"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0" borderId="16"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18" xfId="0" applyFont="1" applyBorder="1" applyAlignment="1">
      <alignment horizontal="left" vertical="center"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2" fillId="0" borderId="11" xfId="0" applyFont="1" applyBorder="1" applyAlignment="1">
      <alignment horizontal="left" vertical="top" wrapText="1"/>
    </xf>
    <xf numFmtId="0" fontId="2" fillId="0" borderId="3" xfId="0" applyFont="1" applyFill="1" applyBorder="1" applyAlignment="1">
      <alignment horizontal="left" vertical="center" wrapText="1"/>
    </xf>
    <xf numFmtId="4" fontId="2" fillId="0" borderId="3" xfId="0" applyNumberFormat="1" applyFont="1" applyFill="1" applyBorder="1" applyAlignment="1">
      <alignment horizontal="left" vertical="center" wrapText="1"/>
    </xf>
    <xf numFmtId="0" fontId="11" fillId="0" borderId="24" xfId="0" applyFont="1" applyFill="1" applyBorder="1" applyAlignment="1">
      <alignment horizontal="left" vertical="top" wrapText="1"/>
    </xf>
    <xf numFmtId="0" fontId="11" fillId="0" borderId="25" xfId="0" applyFont="1" applyFill="1" applyBorder="1" applyAlignment="1">
      <alignment horizontal="left" vertical="top" wrapText="1"/>
    </xf>
    <xf numFmtId="0" fontId="2" fillId="0" borderId="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2" fillId="0" borderId="9" xfId="0" applyFont="1" applyFill="1" applyBorder="1" applyAlignment="1">
      <alignment vertical="top" wrapText="1"/>
    </xf>
    <xf numFmtId="0" fontId="2" fillId="0" borderId="12" xfId="0" applyFont="1" applyFill="1" applyBorder="1" applyAlignment="1">
      <alignment horizontal="left" vertical="center" wrapText="1"/>
    </xf>
    <xf numFmtId="0" fontId="2" fillId="0" borderId="2"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10" borderId="8" xfId="0" applyFont="1" applyFill="1" applyBorder="1" applyAlignment="1">
      <alignment horizontal="left" vertical="top" wrapText="1"/>
    </xf>
    <xf numFmtId="0" fontId="2" fillId="10" borderId="9" xfId="0" applyFont="1" applyFill="1" applyBorder="1" applyAlignment="1">
      <alignment horizontal="left" vertical="top" wrapText="1"/>
    </xf>
    <xf numFmtId="4" fontId="2" fillId="10" borderId="8" xfId="0" applyNumberFormat="1" applyFont="1" applyFill="1" applyBorder="1" applyAlignment="1">
      <alignment horizontal="left" vertical="center" wrapText="1"/>
    </xf>
    <xf numFmtId="0" fontId="13" fillId="0" borderId="0" xfId="4" applyFont="1" applyAlignment="1">
      <alignment horizontal="left" vertical="center" wrapText="1"/>
    </xf>
    <xf numFmtId="0" fontId="15" fillId="0" borderId="0" xfId="4" applyFont="1" applyAlignment="1">
      <alignment horizontal="center" wrapText="1"/>
    </xf>
    <xf numFmtId="0" fontId="15" fillId="0" borderId="2" xfId="4" applyFont="1" applyBorder="1" applyAlignment="1">
      <alignment horizontal="center" vertical="center" wrapText="1"/>
    </xf>
    <xf numFmtId="0" fontId="15" fillId="0" borderId="4" xfId="4" applyFont="1" applyBorder="1" applyAlignment="1">
      <alignment horizontal="center" vertical="center" wrapText="1"/>
    </xf>
    <xf numFmtId="0" fontId="15" fillId="0" borderId="3" xfId="4" applyFont="1" applyBorder="1" applyAlignment="1">
      <alignment horizontal="center" vertical="center" wrapText="1"/>
    </xf>
    <xf numFmtId="0" fontId="15" fillId="0" borderId="5" xfId="4" applyFont="1" applyBorder="1" applyAlignment="1">
      <alignment horizontal="center" vertical="center" wrapText="1"/>
    </xf>
  </cellXfs>
  <cellStyles count="5">
    <cellStyle name="Обычный" xfId="0" builtinId="0"/>
    <cellStyle name="Обычный 2" xfId="1" xr:uid="{00000000-0005-0000-0000-000001000000}"/>
    <cellStyle name="Обычный 3" xfId="3" xr:uid="{00000000-0005-0000-0000-000002000000}"/>
    <cellStyle name="Обычный 4" xfId="4" xr:uid="{ABEC8E8E-C77B-49D0-A9BA-7BFA1ABA93BD}"/>
    <cellStyle name="Хороший 2" xfId="2" xr:uid="{00000000-0005-0000-0000-000003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225"/>
  <sheetViews>
    <sheetView topLeftCell="B1" zoomScale="70" zoomScaleNormal="70" workbookViewId="0">
      <selection activeCell="B8" sqref="B8:B10"/>
    </sheetView>
  </sheetViews>
  <sheetFormatPr defaultRowHeight="15" customHeight="1" x14ac:dyDescent="0.25"/>
  <cols>
    <col min="1" max="1" width="56" style="131" customWidth="1"/>
    <col min="2" max="2" width="22.5703125" style="131" customWidth="1"/>
    <col min="3" max="4" width="12.42578125" style="131" customWidth="1"/>
    <col min="5" max="5" width="14.42578125" style="131" customWidth="1"/>
    <col min="6" max="6" width="12.140625" style="131" customWidth="1"/>
    <col min="7" max="7" width="12.7109375" style="131" customWidth="1"/>
    <col min="8" max="8" width="14.28515625" style="131" customWidth="1"/>
    <col min="9" max="9" width="13.28515625" style="131" customWidth="1"/>
    <col min="10" max="10" width="14.85546875" style="131" customWidth="1"/>
    <col min="11" max="11" width="12.7109375" style="131" customWidth="1"/>
    <col min="12" max="12" width="11.85546875" style="131" customWidth="1"/>
    <col min="13" max="13" width="59.42578125" style="131" customWidth="1"/>
    <col min="14" max="14" width="11.5703125" style="131" customWidth="1"/>
    <col min="15" max="15" width="12" style="131" customWidth="1"/>
    <col min="16" max="16" width="14" style="131" hidden="1" customWidth="1"/>
    <col min="17" max="17" width="13.42578125" style="131" hidden="1" customWidth="1"/>
    <col min="18" max="18" width="12" style="131" hidden="1" customWidth="1"/>
    <col min="19" max="22" width="0" style="131" hidden="1" customWidth="1"/>
    <col min="23" max="16384" width="9.140625" style="131"/>
  </cols>
  <sheetData>
    <row r="1" spans="1:14" ht="57.75" customHeight="1" x14ac:dyDescent="0.25">
      <c r="A1" s="475" t="s">
        <v>631</v>
      </c>
      <c r="B1" s="475"/>
      <c r="C1" s="475"/>
      <c r="D1" s="475"/>
      <c r="E1" s="475"/>
      <c r="F1" s="475"/>
      <c r="G1" s="475"/>
      <c r="H1" s="475"/>
      <c r="I1" s="475"/>
      <c r="J1" s="475"/>
      <c r="K1" s="475"/>
      <c r="L1" s="475"/>
      <c r="M1" s="475"/>
    </row>
    <row r="2" spans="1:14" ht="38.25" customHeight="1" x14ac:dyDescent="0.25"/>
    <row r="3" spans="1:14" ht="19.350000000000001" customHeight="1" x14ac:dyDescent="0.25">
      <c r="A3" s="476" t="s">
        <v>471</v>
      </c>
      <c r="B3" s="476"/>
      <c r="C3" s="476"/>
      <c r="D3" s="476"/>
      <c r="E3" s="476"/>
      <c r="F3" s="476"/>
      <c r="G3" s="476"/>
      <c r="H3" s="476"/>
      <c r="I3" s="476"/>
      <c r="J3" s="476"/>
      <c r="K3" s="476"/>
      <c r="L3" s="476"/>
      <c r="M3" s="476"/>
    </row>
    <row r="4" spans="1:14" ht="11.1" customHeight="1" x14ac:dyDescent="0.25">
      <c r="A4" s="477" t="s">
        <v>472</v>
      </c>
      <c r="B4" s="477"/>
      <c r="C4" s="477"/>
      <c r="D4" s="477"/>
      <c r="E4" s="477"/>
      <c r="F4" s="477"/>
      <c r="G4" s="477"/>
      <c r="H4" s="477"/>
      <c r="I4" s="477"/>
      <c r="J4" s="477"/>
      <c r="K4" s="477"/>
      <c r="L4" s="477"/>
      <c r="M4" s="477"/>
    </row>
    <row r="5" spans="1:14" ht="16.5" customHeight="1" x14ac:dyDescent="0.25">
      <c r="A5" s="132"/>
      <c r="B5" s="132"/>
      <c r="C5" s="132"/>
      <c r="D5" s="132"/>
      <c r="E5" s="132"/>
      <c r="F5" s="132"/>
      <c r="G5" s="132"/>
      <c r="H5" s="132"/>
      <c r="I5" s="132"/>
      <c r="J5" s="132"/>
      <c r="K5" s="132"/>
      <c r="L5" s="132"/>
      <c r="M5" s="132"/>
    </row>
    <row r="6" spans="1:14" ht="13.7" customHeight="1" x14ac:dyDescent="0.25">
      <c r="A6" s="476" t="s">
        <v>473</v>
      </c>
      <c r="B6" s="476"/>
      <c r="C6" s="476"/>
      <c r="D6" s="476"/>
      <c r="E6" s="476"/>
      <c r="F6" s="476"/>
      <c r="G6" s="476"/>
      <c r="H6" s="476"/>
      <c r="I6" s="476"/>
      <c r="J6" s="476"/>
      <c r="K6" s="476"/>
      <c r="L6" s="476"/>
      <c r="M6" s="476"/>
    </row>
    <row r="7" spans="1:14" ht="13.7" customHeight="1" x14ac:dyDescent="0.25">
      <c r="A7" s="477" t="s">
        <v>474</v>
      </c>
      <c r="B7" s="477"/>
      <c r="C7" s="477"/>
      <c r="D7" s="477"/>
      <c r="E7" s="477"/>
      <c r="F7" s="477"/>
      <c r="G7" s="477"/>
      <c r="H7" s="477"/>
      <c r="I7" s="477"/>
      <c r="J7" s="477"/>
      <c r="K7" s="477"/>
      <c r="L7" s="477"/>
      <c r="M7" s="477"/>
      <c r="N7" s="132"/>
    </row>
    <row r="8" spans="1:14" ht="24.75" customHeight="1" x14ac:dyDescent="0.25">
      <c r="A8" s="474" t="s">
        <v>475</v>
      </c>
      <c r="B8" s="474" t="s">
        <v>476</v>
      </c>
      <c r="C8" s="474" t="s">
        <v>477</v>
      </c>
      <c r="D8" s="474" t="s">
        <v>478</v>
      </c>
      <c r="E8" s="474"/>
      <c r="F8" s="474"/>
      <c r="G8" s="474"/>
      <c r="H8" s="474" t="s">
        <v>479</v>
      </c>
      <c r="I8" s="474"/>
      <c r="J8" s="474"/>
      <c r="K8" s="474"/>
      <c r="L8" s="474" t="s">
        <v>480</v>
      </c>
      <c r="M8" s="474" t="s">
        <v>481</v>
      </c>
    </row>
    <row r="9" spans="1:14" ht="16.5" customHeight="1" x14ac:dyDescent="0.25">
      <c r="A9" s="474"/>
      <c r="B9" s="474"/>
      <c r="C9" s="474"/>
      <c r="D9" s="474" t="s">
        <v>482</v>
      </c>
      <c r="E9" s="474" t="s">
        <v>483</v>
      </c>
      <c r="F9" s="474"/>
      <c r="G9" s="474"/>
      <c r="H9" s="474" t="s">
        <v>482</v>
      </c>
      <c r="I9" s="474" t="s">
        <v>483</v>
      </c>
      <c r="J9" s="474"/>
      <c r="K9" s="474"/>
      <c r="L9" s="474"/>
      <c r="M9" s="474"/>
    </row>
    <row r="10" spans="1:14" ht="41.25" customHeight="1" x14ac:dyDescent="0.25">
      <c r="A10" s="474"/>
      <c r="B10" s="474"/>
      <c r="C10" s="474"/>
      <c r="D10" s="474"/>
      <c r="E10" s="133" t="s">
        <v>484</v>
      </c>
      <c r="F10" s="133" t="s">
        <v>485</v>
      </c>
      <c r="G10" s="133" t="s">
        <v>486</v>
      </c>
      <c r="H10" s="474"/>
      <c r="I10" s="133" t="s">
        <v>487</v>
      </c>
      <c r="J10" s="133" t="s">
        <v>485</v>
      </c>
      <c r="K10" s="133" t="s">
        <v>486</v>
      </c>
      <c r="L10" s="474"/>
      <c r="M10" s="474"/>
    </row>
    <row r="11" spans="1:14" ht="16.5" customHeight="1" x14ac:dyDescent="0.25">
      <c r="A11" s="478" t="s">
        <v>488</v>
      </c>
      <c r="B11" s="478"/>
      <c r="C11" s="478"/>
      <c r="D11" s="478"/>
      <c r="E11" s="478"/>
      <c r="F11" s="478"/>
      <c r="G11" s="478"/>
      <c r="H11" s="478"/>
      <c r="I11" s="478"/>
      <c r="J11" s="478"/>
      <c r="K11" s="478"/>
      <c r="L11" s="478"/>
      <c r="M11" s="478"/>
    </row>
    <row r="12" spans="1:14" ht="38.25" x14ac:dyDescent="0.25">
      <c r="A12" s="134" t="s">
        <v>13</v>
      </c>
      <c r="B12" s="135" t="s">
        <v>489</v>
      </c>
      <c r="C12" s="135" t="s">
        <v>489</v>
      </c>
      <c r="D12" s="194">
        <f>E12+F12+G12</f>
        <v>2141556.1999999997</v>
      </c>
      <c r="E12" s="194">
        <f>E13+E14+E15+E16+E17</f>
        <v>0</v>
      </c>
      <c r="F12" s="211">
        <f t="shared" ref="F12:G12" si="0">F13+F14+F15+F16+F17</f>
        <v>2141556.1999999997</v>
      </c>
      <c r="G12" s="211">
        <f t="shared" si="0"/>
        <v>0</v>
      </c>
      <c r="H12" s="194">
        <f>I12+J12+K12</f>
        <v>778087.6</v>
      </c>
      <c r="I12" s="194">
        <f>I13+I14+I15+I16+I17</f>
        <v>0</v>
      </c>
      <c r="J12" s="211">
        <f t="shared" ref="J12:K12" si="1">J13+J14+J15+J16+J17</f>
        <v>778087.6</v>
      </c>
      <c r="K12" s="211">
        <f t="shared" si="1"/>
        <v>0</v>
      </c>
      <c r="L12" s="135" t="s">
        <v>489</v>
      </c>
      <c r="M12" s="135" t="s">
        <v>489</v>
      </c>
    </row>
    <row r="13" spans="1:14" ht="140.25" x14ac:dyDescent="0.25">
      <c r="A13" s="135" t="s">
        <v>14</v>
      </c>
      <c r="B13" s="135" t="s">
        <v>490</v>
      </c>
      <c r="C13" s="135" t="s">
        <v>491</v>
      </c>
      <c r="D13" s="195">
        <f t="shared" ref="D13:D17" si="2">E13+F13+G13</f>
        <v>60000</v>
      </c>
      <c r="E13" s="195">
        <v>0</v>
      </c>
      <c r="F13" s="195">
        <v>60000</v>
      </c>
      <c r="G13" s="195">
        <v>0</v>
      </c>
      <c r="H13" s="195">
        <f t="shared" ref="H13:H17" si="3">I13+J13+K13</f>
        <v>600</v>
      </c>
      <c r="I13" s="195">
        <v>0</v>
      </c>
      <c r="J13" s="195">
        <v>600</v>
      </c>
      <c r="K13" s="195">
        <v>0</v>
      </c>
      <c r="L13" s="135" t="s">
        <v>576</v>
      </c>
      <c r="M13" s="135" t="s">
        <v>642</v>
      </c>
    </row>
    <row r="14" spans="1:14" ht="191.25" x14ac:dyDescent="0.25">
      <c r="A14" s="135" t="s">
        <v>26</v>
      </c>
      <c r="B14" s="135" t="s">
        <v>492</v>
      </c>
      <c r="C14" s="135" t="s">
        <v>491</v>
      </c>
      <c r="D14" s="195">
        <f t="shared" si="2"/>
        <v>435939</v>
      </c>
      <c r="E14" s="195">
        <v>0</v>
      </c>
      <c r="F14" s="195">
        <v>435939</v>
      </c>
      <c r="G14" s="195">
        <v>0</v>
      </c>
      <c r="H14" s="195">
        <f t="shared" si="3"/>
        <v>11107.8</v>
      </c>
      <c r="I14" s="195">
        <v>0</v>
      </c>
      <c r="J14" s="195">
        <v>11107.8</v>
      </c>
      <c r="K14" s="195">
        <v>0</v>
      </c>
      <c r="L14" s="135" t="s">
        <v>610</v>
      </c>
      <c r="M14" s="135" t="s">
        <v>643</v>
      </c>
    </row>
    <row r="15" spans="1:14" ht="91.5" customHeight="1" x14ac:dyDescent="0.25">
      <c r="A15" s="135" t="s">
        <v>493</v>
      </c>
      <c r="B15" s="135" t="s">
        <v>494</v>
      </c>
      <c r="C15" s="135" t="s">
        <v>495</v>
      </c>
      <c r="D15" s="195">
        <f t="shared" si="2"/>
        <v>849835.9</v>
      </c>
      <c r="E15" s="195">
        <v>0</v>
      </c>
      <c r="F15" s="195">
        <v>849835.9</v>
      </c>
      <c r="G15" s="195">
        <v>0</v>
      </c>
      <c r="H15" s="195">
        <f t="shared" si="3"/>
        <v>136601.4</v>
      </c>
      <c r="I15" s="195">
        <v>0</v>
      </c>
      <c r="J15" s="195">
        <v>136601.4</v>
      </c>
      <c r="K15" s="195">
        <v>0</v>
      </c>
      <c r="L15" s="135" t="s">
        <v>610</v>
      </c>
      <c r="M15" s="135" t="s">
        <v>643</v>
      </c>
    </row>
    <row r="16" spans="1:14" ht="98.25" customHeight="1" x14ac:dyDescent="0.25">
      <c r="A16" s="135" t="s">
        <v>496</v>
      </c>
      <c r="B16" s="135" t="s">
        <v>497</v>
      </c>
      <c r="C16" s="135" t="s">
        <v>491</v>
      </c>
      <c r="D16" s="195">
        <f t="shared" si="2"/>
        <v>775012.9</v>
      </c>
      <c r="E16" s="195">
        <v>0</v>
      </c>
      <c r="F16" s="195">
        <v>775012.9</v>
      </c>
      <c r="G16" s="195">
        <v>0</v>
      </c>
      <c r="H16" s="195">
        <f t="shared" si="3"/>
        <v>627169.4</v>
      </c>
      <c r="I16" s="195">
        <v>0</v>
      </c>
      <c r="J16" s="195">
        <v>627169.4</v>
      </c>
      <c r="K16" s="195">
        <v>0</v>
      </c>
      <c r="L16" s="135" t="s">
        <v>610</v>
      </c>
      <c r="M16" s="135" t="s">
        <v>643</v>
      </c>
    </row>
    <row r="17" spans="1:16" ht="90" customHeight="1" x14ac:dyDescent="0.25">
      <c r="A17" s="135" t="s">
        <v>498</v>
      </c>
      <c r="B17" s="135" t="s">
        <v>499</v>
      </c>
      <c r="C17" s="135" t="s">
        <v>491</v>
      </c>
      <c r="D17" s="195">
        <f t="shared" si="2"/>
        <v>20768.400000000001</v>
      </c>
      <c r="E17" s="195">
        <v>0</v>
      </c>
      <c r="F17" s="195">
        <v>20768.400000000001</v>
      </c>
      <c r="G17" s="195">
        <v>0</v>
      </c>
      <c r="H17" s="195">
        <f t="shared" si="3"/>
        <v>2609</v>
      </c>
      <c r="I17" s="195">
        <v>0</v>
      </c>
      <c r="J17" s="195">
        <v>2609</v>
      </c>
      <c r="K17" s="195">
        <v>0</v>
      </c>
      <c r="L17" s="135" t="s">
        <v>610</v>
      </c>
      <c r="M17" s="135" t="s">
        <v>643</v>
      </c>
    </row>
    <row r="18" spans="1:16" x14ac:dyDescent="0.25">
      <c r="A18" s="479" t="s">
        <v>500</v>
      </c>
      <c r="B18" s="479"/>
      <c r="C18" s="479"/>
      <c r="D18" s="480">
        <f>D12</f>
        <v>2141556.1999999997</v>
      </c>
      <c r="E18" s="480">
        <f t="shared" ref="E18:L18" si="4">E12</f>
        <v>0</v>
      </c>
      <c r="F18" s="480">
        <f t="shared" si="4"/>
        <v>2141556.1999999997</v>
      </c>
      <c r="G18" s="480">
        <f t="shared" si="4"/>
        <v>0</v>
      </c>
      <c r="H18" s="480">
        <f t="shared" si="4"/>
        <v>778087.6</v>
      </c>
      <c r="I18" s="480">
        <f t="shared" si="4"/>
        <v>0</v>
      </c>
      <c r="J18" s="480">
        <f t="shared" si="4"/>
        <v>778087.6</v>
      </c>
      <c r="K18" s="480">
        <f t="shared" si="4"/>
        <v>0</v>
      </c>
      <c r="L18" s="480" t="str">
        <f t="shared" si="4"/>
        <v/>
      </c>
      <c r="M18" s="479" t="s">
        <v>489</v>
      </c>
    </row>
    <row r="19" spans="1:16" x14ac:dyDescent="0.25">
      <c r="A19" s="479"/>
      <c r="B19" s="479"/>
      <c r="C19" s="479"/>
      <c r="D19" s="480"/>
      <c r="E19" s="480"/>
      <c r="F19" s="480"/>
      <c r="G19" s="480"/>
      <c r="H19" s="480"/>
      <c r="I19" s="480"/>
      <c r="J19" s="480"/>
      <c r="K19" s="480"/>
      <c r="L19" s="480"/>
      <c r="M19" s="479"/>
    </row>
    <row r="20" spans="1:16" x14ac:dyDescent="0.25">
      <c r="A20" s="479"/>
      <c r="B20" s="479"/>
      <c r="C20" s="479"/>
      <c r="D20" s="480"/>
      <c r="E20" s="480"/>
      <c r="F20" s="480"/>
      <c r="G20" s="480"/>
      <c r="H20" s="480"/>
      <c r="I20" s="480"/>
      <c r="J20" s="480"/>
      <c r="K20" s="480"/>
      <c r="L20" s="480"/>
      <c r="M20" s="479"/>
    </row>
    <row r="21" spans="1:16" x14ac:dyDescent="0.25">
      <c r="A21" s="479"/>
      <c r="B21" s="479"/>
      <c r="C21" s="479"/>
      <c r="D21" s="480"/>
      <c r="E21" s="480"/>
      <c r="F21" s="480"/>
      <c r="G21" s="480"/>
      <c r="H21" s="480"/>
      <c r="I21" s="480"/>
      <c r="J21" s="480"/>
      <c r="K21" s="480"/>
      <c r="L21" s="480"/>
      <c r="M21" s="479"/>
    </row>
    <row r="22" spans="1:16" x14ac:dyDescent="0.25">
      <c r="A22" s="478" t="s">
        <v>501</v>
      </c>
      <c r="B22" s="478"/>
      <c r="C22" s="478"/>
      <c r="D22" s="478"/>
      <c r="E22" s="478"/>
      <c r="F22" s="478"/>
      <c r="G22" s="478"/>
      <c r="H22" s="478"/>
      <c r="I22" s="478"/>
      <c r="J22" s="478"/>
      <c r="K22" s="478"/>
      <c r="L22" s="478"/>
      <c r="M22" s="478"/>
    </row>
    <row r="23" spans="1:16" ht="25.5" x14ac:dyDescent="0.25">
      <c r="A23" s="134" t="s">
        <v>502</v>
      </c>
      <c r="B23" s="135" t="s">
        <v>489</v>
      </c>
      <c r="C23" s="135" t="s">
        <v>489</v>
      </c>
      <c r="D23" s="188">
        <f>E23+F23+G23</f>
        <v>3458.7</v>
      </c>
      <c r="E23" s="188">
        <f t="shared" ref="E23:G23" si="5">E24</f>
        <v>0</v>
      </c>
      <c r="F23" s="188">
        <f t="shared" si="5"/>
        <v>3458.7</v>
      </c>
      <c r="G23" s="188">
        <f t="shared" si="5"/>
        <v>0</v>
      </c>
      <c r="H23" s="188">
        <f>I23+J23+K23</f>
        <v>418.3</v>
      </c>
      <c r="I23" s="188">
        <v>0</v>
      </c>
      <c r="J23" s="188">
        <f>J24</f>
        <v>418.3</v>
      </c>
      <c r="K23" s="188">
        <v>0</v>
      </c>
      <c r="L23" s="134" t="s">
        <v>489</v>
      </c>
      <c r="M23" s="134" t="s">
        <v>489</v>
      </c>
    </row>
    <row r="24" spans="1:16" ht="114.75" x14ac:dyDescent="0.25">
      <c r="A24" s="135" t="s">
        <v>47</v>
      </c>
      <c r="B24" s="135" t="s">
        <v>503</v>
      </c>
      <c r="C24" s="135" t="s">
        <v>491</v>
      </c>
      <c r="D24" s="189">
        <f>E24+F24</f>
        <v>3458.7</v>
      </c>
      <c r="E24" s="189">
        <v>0</v>
      </c>
      <c r="F24" s="189">
        <v>3458.7</v>
      </c>
      <c r="G24" s="189">
        <v>0</v>
      </c>
      <c r="H24" s="188">
        <f>I24+J24+K24</f>
        <v>418.3</v>
      </c>
      <c r="I24" s="189">
        <v>0</v>
      </c>
      <c r="J24" s="189">
        <v>418.3</v>
      </c>
      <c r="K24" s="189">
        <v>0</v>
      </c>
      <c r="L24" s="135" t="s">
        <v>777</v>
      </c>
      <c r="M24" s="135" t="s">
        <v>629</v>
      </c>
    </row>
    <row r="25" spans="1:16" x14ac:dyDescent="0.25">
      <c r="A25" s="134" t="s">
        <v>54</v>
      </c>
      <c r="B25" s="135" t="s">
        <v>489</v>
      </c>
      <c r="C25" s="135" t="s">
        <v>489</v>
      </c>
      <c r="D25" s="210">
        <v>0</v>
      </c>
      <c r="E25" s="210">
        <v>0</v>
      </c>
      <c r="F25" s="210">
        <v>0</v>
      </c>
      <c r="G25" s="210">
        <v>0</v>
      </c>
      <c r="H25" s="210">
        <v>0</v>
      </c>
      <c r="I25" s="210">
        <v>0</v>
      </c>
      <c r="J25" s="210">
        <v>0</v>
      </c>
      <c r="K25" s="210">
        <v>0</v>
      </c>
      <c r="L25" s="135" t="s">
        <v>504</v>
      </c>
      <c r="M25" s="135" t="s">
        <v>505</v>
      </c>
    </row>
    <row r="26" spans="1:16" x14ac:dyDescent="0.25">
      <c r="A26" s="134" t="s">
        <v>66</v>
      </c>
      <c r="B26" s="135" t="s">
        <v>489</v>
      </c>
      <c r="C26" s="135" t="s">
        <v>489</v>
      </c>
      <c r="D26" s="210">
        <v>62911</v>
      </c>
      <c r="E26" s="210">
        <v>0</v>
      </c>
      <c r="F26" s="210">
        <v>62911</v>
      </c>
      <c r="G26" s="210">
        <v>0</v>
      </c>
      <c r="H26" s="210">
        <v>0</v>
      </c>
      <c r="I26" s="210">
        <v>0</v>
      </c>
      <c r="J26" s="210">
        <v>0</v>
      </c>
      <c r="K26" s="210">
        <v>0</v>
      </c>
      <c r="L26" s="135" t="s">
        <v>489</v>
      </c>
      <c r="M26" s="135" t="s">
        <v>489</v>
      </c>
    </row>
    <row r="27" spans="1:16" x14ac:dyDescent="0.25">
      <c r="A27" s="134" t="s">
        <v>67</v>
      </c>
      <c r="B27" s="135" t="s">
        <v>460</v>
      </c>
      <c r="C27" s="135" t="s">
        <v>460</v>
      </c>
      <c r="D27" s="136">
        <v>62911</v>
      </c>
      <c r="E27" s="136">
        <v>0</v>
      </c>
      <c r="F27" s="136">
        <v>62911</v>
      </c>
      <c r="G27" s="136">
        <v>0</v>
      </c>
      <c r="H27" s="136">
        <v>0</v>
      </c>
      <c r="I27" s="136">
        <v>0</v>
      </c>
      <c r="J27" s="136">
        <v>0</v>
      </c>
      <c r="K27" s="136">
        <v>0</v>
      </c>
      <c r="L27" s="135" t="s">
        <v>489</v>
      </c>
      <c r="M27" s="135" t="s">
        <v>460</v>
      </c>
    </row>
    <row r="28" spans="1:16" ht="114.75" x14ac:dyDescent="0.25">
      <c r="A28" s="135" t="s">
        <v>68</v>
      </c>
      <c r="B28" s="135" t="s">
        <v>506</v>
      </c>
      <c r="C28" s="135" t="s">
        <v>507</v>
      </c>
      <c r="D28" s="136">
        <v>62911</v>
      </c>
      <c r="E28" s="136">
        <v>0</v>
      </c>
      <c r="F28" s="136">
        <v>62911</v>
      </c>
      <c r="G28" s="136">
        <v>0</v>
      </c>
      <c r="H28" s="136">
        <v>0</v>
      </c>
      <c r="I28" s="136">
        <v>0</v>
      </c>
      <c r="J28" s="136">
        <v>0</v>
      </c>
      <c r="K28" s="136">
        <v>0</v>
      </c>
      <c r="L28" s="135" t="s">
        <v>576</v>
      </c>
      <c r="M28" s="135" t="s">
        <v>508</v>
      </c>
    </row>
    <row r="29" spans="1:16" x14ac:dyDescent="0.25">
      <c r="A29" s="479" t="s">
        <v>500</v>
      </c>
      <c r="B29" s="479"/>
      <c r="C29" s="479"/>
      <c r="D29" s="481">
        <v>66369.7</v>
      </c>
      <c r="E29" s="481">
        <v>0</v>
      </c>
      <c r="F29" s="481">
        <v>66369.7</v>
      </c>
      <c r="G29" s="481">
        <v>0</v>
      </c>
      <c r="H29" s="481">
        <f>I29+J29+K29</f>
        <v>418.3</v>
      </c>
      <c r="I29" s="481">
        <v>0</v>
      </c>
      <c r="J29" s="481">
        <f>J24</f>
        <v>418.3</v>
      </c>
      <c r="K29" s="481">
        <v>0</v>
      </c>
      <c r="L29" s="479" t="s">
        <v>489</v>
      </c>
      <c r="M29" s="479" t="s">
        <v>489</v>
      </c>
    </row>
    <row r="30" spans="1:16" x14ac:dyDescent="0.25">
      <c r="A30" s="479"/>
      <c r="B30" s="479"/>
      <c r="C30" s="479"/>
      <c r="D30" s="481"/>
      <c r="E30" s="481"/>
      <c r="F30" s="481"/>
      <c r="G30" s="481"/>
      <c r="H30" s="481"/>
      <c r="I30" s="481"/>
      <c r="J30" s="481"/>
      <c r="K30" s="481"/>
      <c r="L30" s="479"/>
      <c r="M30" s="479"/>
    </row>
    <row r="31" spans="1:16" x14ac:dyDescent="0.25">
      <c r="A31" s="479"/>
      <c r="B31" s="479"/>
      <c r="C31" s="479"/>
      <c r="D31" s="481"/>
      <c r="E31" s="481"/>
      <c r="F31" s="481"/>
      <c r="G31" s="481"/>
      <c r="H31" s="481"/>
      <c r="I31" s="481"/>
      <c r="J31" s="481"/>
      <c r="K31" s="481"/>
      <c r="L31" s="479"/>
      <c r="M31" s="479"/>
    </row>
    <row r="32" spans="1:16" x14ac:dyDescent="0.25">
      <c r="A32" s="479"/>
      <c r="B32" s="479"/>
      <c r="C32" s="479"/>
      <c r="D32" s="481"/>
      <c r="E32" s="481"/>
      <c r="F32" s="481"/>
      <c r="G32" s="481"/>
      <c r="H32" s="481"/>
      <c r="I32" s="481"/>
      <c r="J32" s="481"/>
      <c r="K32" s="481"/>
      <c r="L32" s="479"/>
      <c r="M32" s="479"/>
      <c r="P32" s="213"/>
    </row>
    <row r="33" spans="1:16" x14ac:dyDescent="0.25">
      <c r="A33" s="478" t="s">
        <v>509</v>
      </c>
      <c r="B33" s="478"/>
      <c r="C33" s="478"/>
      <c r="D33" s="478"/>
      <c r="E33" s="478"/>
      <c r="F33" s="478"/>
      <c r="G33" s="478"/>
      <c r="H33" s="478"/>
      <c r="I33" s="478"/>
      <c r="J33" s="478"/>
      <c r="K33" s="478"/>
      <c r="L33" s="478"/>
      <c r="M33" s="478"/>
    </row>
    <row r="34" spans="1:16" x14ac:dyDescent="0.25">
      <c r="A34" s="134" t="s">
        <v>510</v>
      </c>
      <c r="B34" s="135" t="s">
        <v>489</v>
      </c>
      <c r="C34" s="135" t="s">
        <v>489</v>
      </c>
      <c r="D34" s="136">
        <v>0</v>
      </c>
      <c r="E34" s="136">
        <v>0</v>
      </c>
      <c r="F34" s="136">
        <v>0</v>
      </c>
      <c r="G34" s="136">
        <v>0</v>
      </c>
      <c r="H34" s="136">
        <v>0</v>
      </c>
      <c r="I34" s="136">
        <v>0</v>
      </c>
      <c r="J34" s="136">
        <v>0</v>
      </c>
      <c r="K34" s="136">
        <v>0</v>
      </c>
      <c r="L34" s="135" t="s">
        <v>489</v>
      </c>
      <c r="M34" s="135" t="s">
        <v>489</v>
      </c>
    </row>
    <row r="35" spans="1:16" x14ac:dyDescent="0.25">
      <c r="A35" s="134" t="s">
        <v>79</v>
      </c>
      <c r="B35" s="135" t="s">
        <v>489</v>
      </c>
      <c r="C35" s="135" t="s">
        <v>489</v>
      </c>
      <c r="D35" s="142">
        <f>E35+F35+G35</f>
        <v>76467.200000000012</v>
      </c>
      <c r="E35" s="142">
        <f>SUM(E36:E41)</f>
        <v>2407.1</v>
      </c>
      <c r="F35" s="210">
        <f t="shared" ref="F35:G35" si="6">SUM(F36:F41)</f>
        <v>74060.100000000006</v>
      </c>
      <c r="G35" s="210">
        <f t="shared" si="6"/>
        <v>0</v>
      </c>
      <c r="H35" s="142">
        <f>I35+J35+K35</f>
        <v>12280.5</v>
      </c>
      <c r="I35" s="142">
        <f>SUM(I36:I41)</f>
        <v>0</v>
      </c>
      <c r="J35" s="210">
        <f t="shared" ref="J35:K35" si="7">SUM(J36:J41)</f>
        <v>12280.5</v>
      </c>
      <c r="K35" s="210">
        <f t="shared" si="7"/>
        <v>0</v>
      </c>
      <c r="L35" s="134" t="s">
        <v>489</v>
      </c>
      <c r="M35" s="134" t="s">
        <v>489</v>
      </c>
    </row>
    <row r="36" spans="1:16" ht="63.75" x14ac:dyDescent="0.25">
      <c r="A36" s="135" t="s">
        <v>81</v>
      </c>
      <c r="B36" s="135" t="s">
        <v>499</v>
      </c>
      <c r="C36" s="135" t="s">
        <v>491</v>
      </c>
      <c r="D36" s="187">
        <f t="shared" ref="D36:D41" si="8">E36+F36+G36</f>
        <v>33126.1</v>
      </c>
      <c r="E36" s="136">
        <v>2407.1</v>
      </c>
      <c r="F36" s="136">
        <v>30719</v>
      </c>
      <c r="G36" s="136">
        <v>0</v>
      </c>
      <c r="H36" s="187">
        <f t="shared" ref="H36:H41" si="9">I36+J36+K36</f>
        <v>0</v>
      </c>
      <c r="I36" s="136">
        <v>0</v>
      </c>
      <c r="J36" s="136">
        <v>0</v>
      </c>
      <c r="K36" s="136">
        <v>0</v>
      </c>
      <c r="L36" s="135" t="s">
        <v>576</v>
      </c>
      <c r="M36" s="135" t="s">
        <v>645</v>
      </c>
    </row>
    <row r="37" spans="1:16" ht="63.75" x14ac:dyDescent="0.25">
      <c r="A37" s="135" t="s">
        <v>88</v>
      </c>
      <c r="B37" s="135" t="s">
        <v>499</v>
      </c>
      <c r="C37" s="135" t="s">
        <v>491</v>
      </c>
      <c r="D37" s="187">
        <f t="shared" si="8"/>
        <v>0</v>
      </c>
      <c r="E37" s="136">
        <v>0</v>
      </c>
      <c r="F37" s="136">
        <v>0</v>
      </c>
      <c r="G37" s="136">
        <v>0</v>
      </c>
      <c r="H37" s="187">
        <f t="shared" si="9"/>
        <v>0</v>
      </c>
      <c r="I37" s="136">
        <v>0</v>
      </c>
      <c r="J37" s="136">
        <v>0</v>
      </c>
      <c r="K37" s="136">
        <v>0</v>
      </c>
      <c r="L37" s="135" t="s">
        <v>576</v>
      </c>
      <c r="M37" s="135" t="s">
        <v>511</v>
      </c>
    </row>
    <row r="38" spans="1:16" ht="102" x14ac:dyDescent="0.25">
      <c r="A38" s="135" t="s">
        <v>92</v>
      </c>
      <c r="B38" s="135" t="s">
        <v>499</v>
      </c>
      <c r="C38" s="135" t="s">
        <v>491</v>
      </c>
      <c r="D38" s="187">
        <f t="shared" si="8"/>
        <v>8441.5</v>
      </c>
      <c r="E38" s="136">
        <v>0</v>
      </c>
      <c r="F38" s="136">
        <v>8441.5</v>
      </c>
      <c r="G38" s="136">
        <v>0</v>
      </c>
      <c r="H38" s="187">
        <f t="shared" si="9"/>
        <v>373.1</v>
      </c>
      <c r="I38" s="136">
        <v>0</v>
      </c>
      <c r="J38" s="136">
        <v>373.1</v>
      </c>
      <c r="K38" s="136">
        <v>0</v>
      </c>
      <c r="L38" s="135" t="s">
        <v>504</v>
      </c>
      <c r="M38" s="135" t="s">
        <v>720</v>
      </c>
    </row>
    <row r="39" spans="1:16" ht="63.75" x14ac:dyDescent="0.25">
      <c r="A39" s="135" t="s">
        <v>96</v>
      </c>
      <c r="B39" s="135" t="s">
        <v>499</v>
      </c>
      <c r="C39" s="135" t="s">
        <v>491</v>
      </c>
      <c r="D39" s="187">
        <f t="shared" si="8"/>
        <v>6146.8</v>
      </c>
      <c r="E39" s="136">
        <v>0</v>
      </c>
      <c r="F39" s="136">
        <v>6146.8</v>
      </c>
      <c r="G39" s="136">
        <v>0</v>
      </c>
      <c r="H39" s="187">
        <f t="shared" si="9"/>
        <v>6085.1</v>
      </c>
      <c r="I39" s="136">
        <v>0</v>
      </c>
      <c r="J39" s="136">
        <v>6085.1</v>
      </c>
      <c r="K39" s="136">
        <v>0</v>
      </c>
      <c r="L39" s="135" t="s">
        <v>504</v>
      </c>
      <c r="M39" s="135" t="s">
        <v>646</v>
      </c>
    </row>
    <row r="40" spans="1:16" ht="63.75" x14ac:dyDescent="0.25">
      <c r="A40" s="135" t="s">
        <v>99</v>
      </c>
      <c r="B40" s="135" t="s">
        <v>499</v>
      </c>
      <c r="C40" s="135" t="s">
        <v>491</v>
      </c>
      <c r="D40" s="187">
        <f t="shared" si="8"/>
        <v>27768.5</v>
      </c>
      <c r="E40" s="136">
        <v>0</v>
      </c>
      <c r="F40" s="136">
        <v>27768.5</v>
      </c>
      <c r="G40" s="136">
        <v>0</v>
      </c>
      <c r="H40" s="187">
        <f t="shared" si="9"/>
        <v>5822.3</v>
      </c>
      <c r="I40" s="136">
        <v>0</v>
      </c>
      <c r="J40" s="136">
        <v>5822.3</v>
      </c>
      <c r="K40" s="136">
        <v>0</v>
      </c>
      <c r="L40" s="135" t="s">
        <v>504</v>
      </c>
      <c r="M40" s="135" t="s">
        <v>647</v>
      </c>
    </row>
    <row r="41" spans="1:16" ht="63.75" x14ac:dyDescent="0.25">
      <c r="A41" s="135" t="s">
        <v>101</v>
      </c>
      <c r="B41" s="135" t="s">
        <v>499</v>
      </c>
      <c r="C41" s="135" t="s">
        <v>491</v>
      </c>
      <c r="D41" s="187">
        <f t="shared" si="8"/>
        <v>984.3</v>
      </c>
      <c r="E41" s="136">
        <v>0</v>
      </c>
      <c r="F41" s="136">
        <v>984.3</v>
      </c>
      <c r="G41" s="136">
        <v>0</v>
      </c>
      <c r="H41" s="187">
        <f t="shared" si="9"/>
        <v>0</v>
      </c>
      <c r="I41" s="136">
        <v>0</v>
      </c>
      <c r="J41" s="136">
        <v>0</v>
      </c>
      <c r="K41" s="136">
        <v>0</v>
      </c>
      <c r="L41" s="135" t="s">
        <v>504</v>
      </c>
      <c r="M41" s="135" t="s">
        <v>686</v>
      </c>
    </row>
    <row r="42" spans="1:16" x14ac:dyDescent="0.25">
      <c r="A42" s="134" t="s">
        <v>102</v>
      </c>
      <c r="B42" s="134" t="s">
        <v>489</v>
      </c>
      <c r="C42" s="134" t="s">
        <v>489</v>
      </c>
      <c r="D42" s="142">
        <f>E42+F42+G42</f>
        <v>456234.7</v>
      </c>
      <c r="E42" s="142">
        <f>SUM(E43:E51)</f>
        <v>35523.599999999999</v>
      </c>
      <c r="F42" s="210">
        <f t="shared" ref="F42:I42" si="10">SUM(F43:F51)</f>
        <v>420711.10000000003</v>
      </c>
      <c r="G42" s="210">
        <f t="shared" si="10"/>
        <v>0</v>
      </c>
      <c r="H42" s="142">
        <f>I42+J42+K42</f>
        <v>357050.30000000005</v>
      </c>
      <c r="I42" s="210">
        <f t="shared" si="10"/>
        <v>3743.2</v>
      </c>
      <c r="J42" s="210">
        <f t="shared" ref="J42" si="11">SUM(J43:J51)</f>
        <v>353307.10000000003</v>
      </c>
      <c r="K42" s="210">
        <f t="shared" ref="K42" si="12">SUM(K43:K51)</f>
        <v>0</v>
      </c>
      <c r="L42" s="134" t="s">
        <v>489</v>
      </c>
      <c r="M42" s="134" t="s">
        <v>489</v>
      </c>
    </row>
    <row r="43" spans="1:16" ht="165.75" x14ac:dyDescent="0.25">
      <c r="A43" s="135" t="s">
        <v>103</v>
      </c>
      <c r="B43" s="135" t="s">
        <v>512</v>
      </c>
      <c r="C43" s="135" t="s">
        <v>491</v>
      </c>
      <c r="D43" s="209">
        <f t="shared" ref="D43:D51" si="13">E43+F43+G43</f>
        <v>91548.1</v>
      </c>
      <c r="E43" s="136">
        <v>11968.1</v>
      </c>
      <c r="F43" s="136">
        <v>79580</v>
      </c>
      <c r="G43" s="136">
        <v>0</v>
      </c>
      <c r="H43" s="209">
        <f t="shared" ref="H43:H51" si="14">I43+J43+K43</f>
        <v>70051.899999999994</v>
      </c>
      <c r="I43" s="324">
        <v>0</v>
      </c>
      <c r="J43" s="136">
        <v>70051.899999999994</v>
      </c>
      <c r="K43" s="136">
        <v>0</v>
      </c>
      <c r="L43" s="135" t="s">
        <v>504</v>
      </c>
      <c r="M43" s="135" t="s">
        <v>687</v>
      </c>
      <c r="P43" s="131">
        <v>933465.04</v>
      </c>
    </row>
    <row r="44" spans="1:16" ht="165.75" x14ac:dyDescent="0.25">
      <c r="A44" s="135" t="s">
        <v>513</v>
      </c>
      <c r="B44" s="135" t="s">
        <v>514</v>
      </c>
      <c r="C44" s="135" t="s">
        <v>491</v>
      </c>
      <c r="D44" s="209">
        <f t="shared" si="13"/>
        <v>0</v>
      </c>
      <c r="E44" s="136">
        <v>0</v>
      </c>
      <c r="F44" s="136">
        <v>0</v>
      </c>
      <c r="G44" s="136">
        <v>0</v>
      </c>
      <c r="H44" s="209">
        <f t="shared" si="14"/>
        <v>0</v>
      </c>
      <c r="I44" s="136">
        <v>0</v>
      </c>
      <c r="J44" s="136">
        <v>0</v>
      </c>
      <c r="K44" s="136">
        <v>0</v>
      </c>
      <c r="L44" s="135" t="s">
        <v>576</v>
      </c>
      <c r="M44" s="135" t="s">
        <v>693</v>
      </c>
    </row>
    <row r="45" spans="1:16" ht="165.75" x14ac:dyDescent="0.25">
      <c r="A45" s="135" t="s">
        <v>110</v>
      </c>
      <c r="B45" s="135" t="s">
        <v>515</v>
      </c>
      <c r="C45" s="135" t="s">
        <v>516</v>
      </c>
      <c r="D45" s="209">
        <f t="shared" si="13"/>
        <v>234944.9</v>
      </c>
      <c r="E45" s="136">
        <v>23555.5</v>
      </c>
      <c r="F45" s="136">
        <v>211389.4</v>
      </c>
      <c r="G45" s="136">
        <v>0</v>
      </c>
      <c r="H45" s="209">
        <f t="shared" si="14"/>
        <v>211921.7</v>
      </c>
      <c r="I45" s="136">
        <v>3743.2</v>
      </c>
      <c r="J45" s="136">
        <v>208178.5</v>
      </c>
      <c r="K45" s="136">
        <v>0</v>
      </c>
      <c r="L45" s="135" t="s">
        <v>504</v>
      </c>
      <c r="M45" s="135" t="s">
        <v>721</v>
      </c>
    </row>
    <row r="46" spans="1:16" ht="165.75" x14ac:dyDescent="0.25">
      <c r="A46" s="135" t="s">
        <v>113</v>
      </c>
      <c r="B46" s="135" t="s">
        <v>515</v>
      </c>
      <c r="C46" s="135" t="s">
        <v>491</v>
      </c>
      <c r="D46" s="209">
        <f t="shared" si="13"/>
        <v>7038.7</v>
      </c>
      <c r="E46" s="136">
        <v>0</v>
      </c>
      <c r="F46" s="136">
        <v>7038.7</v>
      </c>
      <c r="G46" s="136">
        <v>0</v>
      </c>
      <c r="H46" s="209">
        <f t="shared" si="14"/>
        <v>6226.5</v>
      </c>
      <c r="I46" s="136">
        <v>0</v>
      </c>
      <c r="J46" s="136">
        <v>6226.5</v>
      </c>
      <c r="K46" s="136">
        <v>0</v>
      </c>
      <c r="L46" s="135" t="s">
        <v>504</v>
      </c>
      <c r="M46" s="135" t="s">
        <v>649</v>
      </c>
    </row>
    <row r="47" spans="1:16" ht="165.75" x14ac:dyDescent="0.25">
      <c r="A47" s="135" t="s">
        <v>115</v>
      </c>
      <c r="B47" s="135" t="s">
        <v>514</v>
      </c>
      <c r="C47" s="135" t="s">
        <v>491</v>
      </c>
      <c r="D47" s="209">
        <f t="shared" si="13"/>
        <v>32601.5</v>
      </c>
      <c r="E47" s="136">
        <v>0</v>
      </c>
      <c r="F47" s="136">
        <v>32601.5</v>
      </c>
      <c r="G47" s="136">
        <v>0</v>
      </c>
      <c r="H47" s="209">
        <f t="shared" si="14"/>
        <v>30991.9</v>
      </c>
      <c r="I47" s="136">
        <v>0</v>
      </c>
      <c r="J47" s="136">
        <v>30991.9</v>
      </c>
      <c r="K47" s="136">
        <v>0</v>
      </c>
      <c r="L47" s="135" t="s">
        <v>504</v>
      </c>
      <c r="M47" s="135" t="s">
        <v>694</v>
      </c>
    </row>
    <row r="48" spans="1:16" ht="165.75" x14ac:dyDescent="0.25">
      <c r="A48" s="135" t="s">
        <v>518</v>
      </c>
      <c r="B48" s="135" t="s">
        <v>515</v>
      </c>
      <c r="C48" s="135" t="s">
        <v>516</v>
      </c>
      <c r="D48" s="209">
        <f t="shared" si="13"/>
        <v>40774.199999999997</v>
      </c>
      <c r="E48" s="136">
        <v>0</v>
      </c>
      <c r="F48" s="136">
        <v>40774.199999999997</v>
      </c>
      <c r="G48" s="136">
        <v>0</v>
      </c>
      <c r="H48" s="209">
        <f t="shared" si="14"/>
        <v>0</v>
      </c>
      <c r="I48" s="136">
        <v>0</v>
      </c>
      <c r="J48" s="136">
        <v>0</v>
      </c>
      <c r="K48" s="136">
        <v>0</v>
      </c>
      <c r="L48" s="135" t="s">
        <v>504</v>
      </c>
      <c r="M48" s="135" t="s">
        <v>695</v>
      </c>
    </row>
    <row r="49" spans="1:17" ht="165.75" x14ac:dyDescent="0.25">
      <c r="A49" s="135" t="s">
        <v>120</v>
      </c>
      <c r="B49" s="135" t="s">
        <v>515</v>
      </c>
      <c r="C49" s="135" t="s">
        <v>491</v>
      </c>
      <c r="D49" s="209">
        <f t="shared" si="13"/>
        <v>14574.5</v>
      </c>
      <c r="E49" s="136">
        <v>0</v>
      </c>
      <c r="F49" s="136">
        <v>14574.5</v>
      </c>
      <c r="G49" s="136">
        <v>0</v>
      </c>
      <c r="H49" s="209">
        <f t="shared" si="14"/>
        <v>14070</v>
      </c>
      <c r="I49" s="136">
        <v>0</v>
      </c>
      <c r="J49" s="136">
        <v>14070</v>
      </c>
      <c r="K49" s="136">
        <v>0</v>
      </c>
      <c r="L49" s="135" t="s">
        <v>504</v>
      </c>
      <c r="M49" s="135" t="s">
        <v>722</v>
      </c>
    </row>
    <row r="50" spans="1:17" ht="165.75" x14ac:dyDescent="0.25">
      <c r="A50" s="135" t="s">
        <v>122</v>
      </c>
      <c r="B50" s="135" t="s">
        <v>514</v>
      </c>
      <c r="C50" s="135" t="s">
        <v>491</v>
      </c>
      <c r="D50" s="209">
        <f t="shared" si="13"/>
        <v>18274.099999999999</v>
      </c>
      <c r="E50" s="136">
        <v>0</v>
      </c>
      <c r="F50" s="136">
        <v>18274.099999999999</v>
      </c>
      <c r="G50" s="136">
        <v>0</v>
      </c>
      <c r="H50" s="209">
        <f t="shared" si="14"/>
        <v>18173.099999999999</v>
      </c>
      <c r="I50" s="136">
        <v>0</v>
      </c>
      <c r="J50" s="136">
        <v>18173.099999999999</v>
      </c>
      <c r="K50" s="136">
        <v>0</v>
      </c>
      <c r="L50" s="135" t="s">
        <v>504</v>
      </c>
      <c r="M50" s="135" t="s">
        <v>723</v>
      </c>
    </row>
    <row r="51" spans="1:17" ht="165.75" x14ac:dyDescent="0.25">
      <c r="A51" s="135" t="s">
        <v>126</v>
      </c>
      <c r="B51" s="135" t="s">
        <v>514</v>
      </c>
      <c r="C51" s="135" t="s">
        <v>519</v>
      </c>
      <c r="D51" s="209">
        <f t="shared" si="13"/>
        <v>16478.7</v>
      </c>
      <c r="E51" s="136">
        <v>0</v>
      </c>
      <c r="F51" s="136">
        <v>16478.7</v>
      </c>
      <c r="G51" s="136">
        <v>0</v>
      </c>
      <c r="H51" s="209">
        <f t="shared" si="14"/>
        <v>5615.2</v>
      </c>
      <c r="I51" s="136">
        <v>0</v>
      </c>
      <c r="J51" s="136">
        <v>5615.2</v>
      </c>
      <c r="K51" s="136">
        <v>0</v>
      </c>
      <c r="L51" s="135" t="s">
        <v>504</v>
      </c>
      <c r="M51" s="135" t="s">
        <v>650</v>
      </c>
    </row>
    <row r="52" spans="1:17" x14ac:dyDescent="0.25">
      <c r="A52" s="134" t="s">
        <v>129</v>
      </c>
      <c r="B52" s="134" t="s">
        <v>489</v>
      </c>
      <c r="C52" s="134" t="s">
        <v>489</v>
      </c>
      <c r="D52" s="142">
        <f>E52+F52+G52</f>
        <v>68861.100000000006</v>
      </c>
      <c r="E52" s="142">
        <f>E53+E54+E55</f>
        <v>8884.2000000000007</v>
      </c>
      <c r="F52" s="210">
        <f t="shared" ref="F52:G52" si="15">F53+F54+F55</f>
        <v>59976.9</v>
      </c>
      <c r="G52" s="210">
        <f t="shared" si="15"/>
        <v>0</v>
      </c>
      <c r="H52" s="142">
        <f>I52+J52+K52</f>
        <v>47597.5</v>
      </c>
      <c r="I52" s="142">
        <f>I53+I54+I55</f>
        <v>16679.699999999997</v>
      </c>
      <c r="J52" s="210">
        <f t="shared" ref="J52:K52" si="16">J53+J54+J55</f>
        <v>30917.8</v>
      </c>
      <c r="K52" s="210">
        <f t="shared" si="16"/>
        <v>0</v>
      </c>
      <c r="L52" s="135" t="s">
        <v>504</v>
      </c>
      <c r="M52" s="134" t="s">
        <v>489</v>
      </c>
    </row>
    <row r="53" spans="1:17" ht="102" x14ac:dyDescent="0.25">
      <c r="A53" s="135" t="s">
        <v>520</v>
      </c>
      <c r="B53" s="135" t="s">
        <v>521</v>
      </c>
      <c r="C53" s="135" t="s">
        <v>491</v>
      </c>
      <c r="D53" s="209">
        <f t="shared" ref="D53:D54" si="17">E53+F53+G53</f>
        <v>64458.5</v>
      </c>
      <c r="E53" s="136">
        <v>7902.7</v>
      </c>
      <c r="F53" s="136">
        <v>56555.8</v>
      </c>
      <c r="G53" s="136">
        <v>0</v>
      </c>
      <c r="H53" s="209">
        <f t="shared" ref="H53:H54" si="18">I53+J53+K53</f>
        <v>47422.899999999994</v>
      </c>
      <c r="I53" s="136">
        <v>16505.099999999999</v>
      </c>
      <c r="J53" s="136">
        <v>30917.8</v>
      </c>
      <c r="K53" s="136">
        <v>0</v>
      </c>
      <c r="L53" s="135" t="s">
        <v>504</v>
      </c>
      <c r="M53" s="135" t="s">
        <v>651</v>
      </c>
    </row>
    <row r="54" spans="1:17" ht="165.75" x14ac:dyDescent="0.25">
      <c r="A54" s="135" t="s">
        <v>135</v>
      </c>
      <c r="B54" s="135" t="s">
        <v>522</v>
      </c>
      <c r="C54" s="135" t="s">
        <v>491</v>
      </c>
      <c r="D54" s="209">
        <f t="shared" si="17"/>
        <v>1462.6</v>
      </c>
      <c r="E54" s="136">
        <v>981.5</v>
      </c>
      <c r="F54" s="136">
        <v>481.1</v>
      </c>
      <c r="G54" s="136">
        <v>0</v>
      </c>
      <c r="H54" s="209">
        <f t="shared" si="18"/>
        <v>174.6</v>
      </c>
      <c r="I54" s="136">
        <v>174.6</v>
      </c>
      <c r="J54" s="136">
        <v>0</v>
      </c>
      <c r="K54" s="136">
        <v>0</v>
      </c>
      <c r="L54" s="135" t="s">
        <v>504</v>
      </c>
      <c r="M54" s="135" t="s">
        <v>652</v>
      </c>
    </row>
    <row r="55" spans="1:17" ht="165.75" x14ac:dyDescent="0.25">
      <c r="A55" s="135" t="s">
        <v>140</v>
      </c>
      <c r="B55" s="135" t="s">
        <v>522</v>
      </c>
      <c r="C55" s="135" t="s">
        <v>491</v>
      </c>
      <c r="D55" s="209">
        <f>E55+F55+G55</f>
        <v>2940</v>
      </c>
      <c r="E55" s="136">
        <v>0</v>
      </c>
      <c r="F55" s="136">
        <v>2940</v>
      </c>
      <c r="G55" s="136">
        <v>0</v>
      </c>
      <c r="H55" s="324">
        <f>I55+J55+K55</f>
        <v>0</v>
      </c>
      <c r="I55" s="324">
        <v>0</v>
      </c>
      <c r="J55" s="136">
        <v>0</v>
      </c>
      <c r="K55" s="136">
        <v>0</v>
      </c>
      <c r="L55" s="135" t="s">
        <v>504</v>
      </c>
      <c r="M55" s="135" t="s">
        <v>725</v>
      </c>
      <c r="Q55" s="131">
        <v>2320.3000000000002</v>
      </c>
    </row>
    <row r="56" spans="1:17" x14ac:dyDescent="0.25">
      <c r="A56" s="134" t="s">
        <v>143</v>
      </c>
      <c r="B56" s="134" t="s">
        <v>489</v>
      </c>
      <c r="C56" s="134" t="s">
        <v>489</v>
      </c>
      <c r="D56" s="142">
        <f>E56+F56+G56</f>
        <v>393250</v>
      </c>
      <c r="E56" s="142">
        <f>E57+E58+E59</f>
        <v>126131.9</v>
      </c>
      <c r="F56" s="210">
        <f>F57+F58+F59</f>
        <v>267118.09999999998</v>
      </c>
      <c r="G56" s="210">
        <f t="shared" ref="G56" si="19">G57+G58+G59</f>
        <v>0</v>
      </c>
      <c r="H56" s="142">
        <f>I56+J56+K56</f>
        <v>177251.40000000002</v>
      </c>
      <c r="I56" s="325">
        <f>I57+I58+I59</f>
        <v>36023.300000000003</v>
      </c>
      <c r="J56" s="210">
        <f t="shared" ref="J56:K56" si="20">J57+J58+J59</f>
        <v>141228.1</v>
      </c>
      <c r="K56" s="210">
        <f t="shared" si="20"/>
        <v>0</v>
      </c>
      <c r="L56" s="134" t="s">
        <v>489</v>
      </c>
      <c r="M56" s="134" t="s">
        <v>489</v>
      </c>
    </row>
    <row r="57" spans="1:17" ht="189" customHeight="1" x14ac:dyDescent="0.25">
      <c r="A57" s="135" t="s">
        <v>641</v>
      </c>
      <c r="B57" s="135" t="s">
        <v>524</v>
      </c>
      <c r="C57" s="135" t="s">
        <v>491</v>
      </c>
      <c r="D57" s="209">
        <f t="shared" ref="D57:D59" si="21">E57+F57+G57</f>
        <v>393250</v>
      </c>
      <c r="E57" s="136">
        <v>126131.9</v>
      </c>
      <c r="F57" s="136">
        <v>267118.09999999998</v>
      </c>
      <c r="G57" s="136">
        <v>0</v>
      </c>
      <c r="H57" s="209">
        <f t="shared" ref="H57:H59" si="22">I57+J57+K57</f>
        <v>177251.40000000002</v>
      </c>
      <c r="I57" s="324">
        <v>36023.300000000003</v>
      </c>
      <c r="J57" s="136">
        <v>141228.1</v>
      </c>
      <c r="K57" s="136">
        <v>0</v>
      </c>
      <c r="L57" s="135" t="s">
        <v>504</v>
      </c>
      <c r="M57" s="135" t="s">
        <v>696</v>
      </c>
      <c r="Q57" s="131">
        <v>5109770.2400000002</v>
      </c>
    </row>
    <row r="58" spans="1:17" ht="102" hidden="1" x14ac:dyDescent="0.25">
      <c r="A58" s="135" t="s">
        <v>146</v>
      </c>
      <c r="B58" s="135" t="s">
        <v>524</v>
      </c>
      <c r="C58" s="135" t="s">
        <v>491</v>
      </c>
      <c r="D58" s="209">
        <f t="shared" si="21"/>
        <v>0</v>
      </c>
      <c r="E58" s="136">
        <v>0</v>
      </c>
      <c r="F58" s="136">
        <v>0</v>
      </c>
      <c r="G58" s="136">
        <v>0</v>
      </c>
      <c r="H58" s="209">
        <f t="shared" si="22"/>
        <v>0</v>
      </c>
      <c r="I58" s="136">
        <v>0</v>
      </c>
      <c r="J58" s="136">
        <v>0</v>
      </c>
      <c r="K58" s="136">
        <v>0</v>
      </c>
      <c r="L58" s="135" t="s">
        <v>504</v>
      </c>
      <c r="M58" s="135" t="s">
        <v>525</v>
      </c>
    </row>
    <row r="59" spans="1:17" ht="102" hidden="1" x14ac:dyDescent="0.25">
      <c r="A59" s="135" t="s">
        <v>149</v>
      </c>
      <c r="B59" s="135" t="s">
        <v>524</v>
      </c>
      <c r="C59" s="135" t="s">
        <v>491</v>
      </c>
      <c r="D59" s="209">
        <f t="shared" si="21"/>
        <v>0</v>
      </c>
      <c r="E59" s="136">
        <v>0</v>
      </c>
      <c r="F59" s="136">
        <v>0</v>
      </c>
      <c r="G59" s="136">
        <v>0</v>
      </c>
      <c r="H59" s="209">
        <f t="shared" si="22"/>
        <v>0</v>
      </c>
      <c r="I59" s="136">
        <v>0</v>
      </c>
      <c r="J59" s="136">
        <v>0</v>
      </c>
      <c r="K59" s="136">
        <v>0</v>
      </c>
      <c r="L59" s="135" t="s">
        <v>504</v>
      </c>
      <c r="M59" s="135" t="s">
        <v>523</v>
      </c>
    </row>
    <row r="60" spans="1:17" x14ac:dyDescent="0.25">
      <c r="A60" s="134" t="s">
        <v>151</v>
      </c>
      <c r="B60" s="134" t="s">
        <v>489</v>
      </c>
      <c r="C60" s="134" t="s">
        <v>489</v>
      </c>
      <c r="D60" s="210">
        <f>E60+F60+G60</f>
        <v>20640</v>
      </c>
      <c r="E60" s="210">
        <f>E61</f>
        <v>0</v>
      </c>
      <c r="F60" s="210">
        <f t="shared" ref="F60" si="23">F61</f>
        <v>20640</v>
      </c>
      <c r="G60" s="210">
        <f t="shared" ref="G60" si="24">G61</f>
        <v>0</v>
      </c>
      <c r="H60" s="210">
        <f>I60+J60+K60</f>
        <v>18783.7</v>
      </c>
      <c r="I60" s="210">
        <f>I61</f>
        <v>0</v>
      </c>
      <c r="J60" s="210">
        <f t="shared" ref="J60" si="25">J61</f>
        <v>18783.7</v>
      </c>
      <c r="K60" s="210">
        <f t="shared" ref="K60" si="26">K61</f>
        <v>0</v>
      </c>
      <c r="L60" s="134" t="s">
        <v>489</v>
      </c>
      <c r="M60" s="134" t="s">
        <v>489</v>
      </c>
    </row>
    <row r="61" spans="1:17" ht="102" x14ac:dyDescent="0.25">
      <c r="A61" s="135" t="s">
        <v>152</v>
      </c>
      <c r="B61" s="141" t="s">
        <v>526</v>
      </c>
      <c r="C61" s="135" t="s">
        <v>491</v>
      </c>
      <c r="D61" s="136">
        <v>20640</v>
      </c>
      <c r="E61" s="136">
        <v>0</v>
      </c>
      <c r="F61" s="136">
        <v>20640</v>
      </c>
      <c r="G61" s="136">
        <v>0</v>
      </c>
      <c r="H61" s="136">
        <f>I61+J61+K61</f>
        <v>18783.7</v>
      </c>
      <c r="I61" s="136">
        <v>0</v>
      </c>
      <c r="J61" s="136">
        <v>18783.7</v>
      </c>
      <c r="K61" s="136">
        <v>0</v>
      </c>
      <c r="L61" s="135" t="s">
        <v>504</v>
      </c>
      <c r="M61" s="135" t="s">
        <v>697</v>
      </c>
    </row>
    <row r="62" spans="1:17" x14ac:dyDescent="0.25">
      <c r="A62" s="134" t="s">
        <v>155</v>
      </c>
      <c r="B62" s="134" t="s">
        <v>489</v>
      </c>
      <c r="C62" s="134" t="s">
        <v>489</v>
      </c>
      <c r="D62" s="142">
        <f>E62+F62+G62</f>
        <v>18768</v>
      </c>
      <c r="E62" s="142">
        <f>E63</f>
        <v>0</v>
      </c>
      <c r="F62" s="210">
        <f t="shared" ref="F62:G62" si="27">F63</f>
        <v>18768</v>
      </c>
      <c r="G62" s="210">
        <f t="shared" si="27"/>
        <v>0</v>
      </c>
      <c r="H62" s="142">
        <f>I62+J62+K62</f>
        <v>10846</v>
      </c>
      <c r="I62" s="142">
        <f>I63</f>
        <v>0</v>
      </c>
      <c r="J62" s="210">
        <f t="shared" ref="J62:K62" si="28">J63</f>
        <v>10846</v>
      </c>
      <c r="K62" s="210">
        <f t="shared" si="28"/>
        <v>0</v>
      </c>
      <c r="L62" s="134" t="s">
        <v>489</v>
      </c>
      <c r="M62" s="134" t="s">
        <v>489</v>
      </c>
    </row>
    <row r="63" spans="1:17" ht="120" customHeight="1" x14ac:dyDescent="0.25">
      <c r="A63" s="135" t="s">
        <v>156</v>
      </c>
      <c r="B63" s="135" t="s">
        <v>527</v>
      </c>
      <c r="C63" s="135" t="s">
        <v>491</v>
      </c>
      <c r="D63" s="209">
        <f>E63+F63+G63</f>
        <v>18768</v>
      </c>
      <c r="E63" s="136">
        <v>0</v>
      </c>
      <c r="F63" s="136">
        <v>18768</v>
      </c>
      <c r="G63" s="136">
        <v>0</v>
      </c>
      <c r="H63" s="209">
        <f>I63+J63+K63</f>
        <v>10846</v>
      </c>
      <c r="I63" s="136">
        <v>0</v>
      </c>
      <c r="J63" s="136">
        <v>10846</v>
      </c>
      <c r="K63" s="136">
        <v>0</v>
      </c>
      <c r="L63" s="135" t="s">
        <v>504</v>
      </c>
      <c r="M63" s="135" t="s">
        <v>653</v>
      </c>
    </row>
    <row r="64" spans="1:17" x14ac:dyDescent="0.25">
      <c r="A64" s="134" t="s">
        <v>158</v>
      </c>
      <c r="B64" s="134" t="s">
        <v>489</v>
      </c>
      <c r="C64" s="134" t="s">
        <v>489</v>
      </c>
      <c r="D64" s="142">
        <f>E64+F64+G64</f>
        <v>87145.63</v>
      </c>
      <c r="E64" s="142">
        <f>E65+E66+E67</f>
        <v>2791.8</v>
      </c>
      <c r="F64" s="210">
        <f t="shared" ref="F64:G64" si="29">F65+F66+F67</f>
        <v>84353.83</v>
      </c>
      <c r="G64" s="210">
        <f t="shared" si="29"/>
        <v>0</v>
      </c>
      <c r="H64" s="142">
        <f>I64+J64+K64</f>
        <v>100943</v>
      </c>
      <c r="I64" s="142">
        <f>I65+I66+I67</f>
        <v>16712.5</v>
      </c>
      <c r="J64" s="210">
        <f t="shared" ref="J64:K64" si="30">J65+J66+J67</f>
        <v>84230.5</v>
      </c>
      <c r="K64" s="210">
        <f t="shared" si="30"/>
        <v>0</v>
      </c>
      <c r="L64" s="134" t="s">
        <v>489</v>
      </c>
      <c r="M64" s="134" t="s">
        <v>489</v>
      </c>
    </row>
    <row r="65" spans="1:25" ht="129.75" customHeight="1" x14ac:dyDescent="0.25">
      <c r="A65" s="135" t="s">
        <v>528</v>
      </c>
      <c r="B65" s="135" t="s">
        <v>499</v>
      </c>
      <c r="C65" s="135" t="s">
        <v>491</v>
      </c>
      <c r="D65" s="324">
        <f t="shared" ref="D65:D67" si="31">E65+F65+G65</f>
        <v>85176.13</v>
      </c>
      <c r="E65" s="324">
        <v>2791.8</v>
      </c>
      <c r="F65" s="324">
        <v>82384.33</v>
      </c>
      <c r="G65" s="136">
        <v>0</v>
      </c>
      <c r="H65" s="209">
        <f t="shared" ref="H65:H67" si="32">I65+J65+K65</f>
        <v>99033.5</v>
      </c>
      <c r="I65" s="136">
        <v>16712.5</v>
      </c>
      <c r="J65" s="136">
        <v>82321</v>
      </c>
      <c r="K65" s="136">
        <v>0</v>
      </c>
      <c r="L65" s="135" t="s">
        <v>504</v>
      </c>
      <c r="M65" s="135" t="s">
        <v>654</v>
      </c>
    </row>
    <row r="66" spans="1:25" ht="63.75" hidden="1" x14ac:dyDescent="0.25">
      <c r="A66" s="135" t="s">
        <v>166</v>
      </c>
      <c r="B66" s="135" t="s">
        <v>499</v>
      </c>
      <c r="C66" s="135" t="s">
        <v>491</v>
      </c>
      <c r="D66" s="209">
        <f t="shared" si="31"/>
        <v>0</v>
      </c>
      <c r="E66" s="136">
        <v>0</v>
      </c>
      <c r="F66" s="136">
        <v>0</v>
      </c>
      <c r="G66" s="136">
        <v>0</v>
      </c>
      <c r="H66" s="209">
        <f t="shared" si="32"/>
        <v>0</v>
      </c>
      <c r="I66" s="136">
        <v>0</v>
      </c>
      <c r="J66" s="136">
        <v>0</v>
      </c>
      <c r="K66" s="136">
        <v>0</v>
      </c>
      <c r="L66" s="135" t="s">
        <v>576</v>
      </c>
      <c r="M66" s="135" t="s">
        <v>611</v>
      </c>
    </row>
    <row r="67" spans="1:25" ht="76.5" x14ac:dyDescent="0.25">
      <c r="A67" s="135" t="s">
        <v>170</v>
      </c>
      <c r="B67" s="135" t="s">
        <v>499</v>
      </c>
      <c r="C67" s="135" t="s">
        <v>491</v>
      </c>
      <c r="D67" s="209">
        <f t="shared" si="31"/>
        <v>1969.5</v>
      </c>
      <c r="E67" s="136">
        <v>0</v>
      </c>
      <c r="F67" s="136">
        <v>1969.5</v>
      </c>
      <c r="G67" s="136">
        <v>0</v>
      </c>
      <c r="H67" s="209">
        <f t="shared" si="32"/>
        <v>1909.5</v>
      </c>
      <c r="I67" s="136">
        <v>0</v>
      </c>
      <c r="J67" s="136">
        <v>1909.5</v>
      </c>
      <c r="K67" s="136">
        <v>0</v>
      </c>
      <c r="L67" s="135" t="s">
        <v>504</v>
      </c>
      <c r="M67" s="135" t="s">
        <v>698</v>
      </c>
    </row>
    <row r="68" spans="1:25" x14ac:dyDescent="0.25">
      <c r="A68" s="134" t="s">
        <v>172</v>
      </c>
      <c r="B68" s="134" t="s">
        <v>489</v>
      </c>
      <c r="C68" s="134" t="s">
        <v>489</v>
      </c>
      <c r="D68" s="142">
        <f>E68+F68+G68</f>
        <v>27140</v>
      </c>
      <c r="E68" s="142">
        <f>E69+E70</f>
        <v>8093.6</v>
      </c>
      <c r="F68" s="210">
        <f t="shared" ref="F68:G68" si="33">F69+F70</f>
        <v>19046.400000000001</v>
      </c>
      <c r="G68" s="210">
        <f t="shared" si="33"/>
        <v>0</v>
      </c>
      <c r="H68" s="142">
        <f>I68+J68+K68</f>
        <v>4044.4</v>
      </c>
      <c r="I68" s="142">
        <f>I69+I70</f>
        <v>4044.4</v>
      </c>
      <c r="J68" s="210">
        <f t="shared" ref="J68:K68" si="34">J69+J70</f>
        <v>0</v>
      </c>
      <c r="K68" s="210">
        <f t="shared" si="34"/>
        <v>0</v>
      </c>
      <c r="L68" s="134" t="s">
        <v>489</v>
      </c>
      <c r="M68" s="134" t="s">
        <v>489</v>
      </c>
    </row>
    <row r="69" spans="1:25" ht="165.75" x14ac:dyDescent="0.25">
      <c r="A69" s="135" t="s">
        <v>173</v>
      </c>
      <c r="B69" s="135" t="s">
        <v>529</v>
      </c>
      <c r="C69" s="135" t="s">
        <v>491</v>
      </c>
      <c r="D69" s="209">
        <f t="shared" ref="D69:D70" si="35">E69+F69+G69</f>
        <v>21026.2</v>
      </c>
      <c r="E69" s="136">
        <v>8093.6</v>
      </c>
      <c r="F69" s="136">
        <v>12932.6</v>
      </c>
      <c r="G69" s="136">
        <v>0</v>
      </c>
      <c r="H69" s="209">
        <f t="shared" ref="H69:H70" si="36">I69+J69+K69</f>
        <v>4044.4</v>
      </c>
      <c r="I69" s="136">
        <v>4044.4</v>
      </c>
      <c r="J69" s="136">
        <v>0</v>
      </c>
      <c r="K69" s="136">
        <v>0</v>
      </c>
      <c r="L69" s="135" t="s">
        <v>504</v>
      </c>
      <c r="M69" s="135" t="s">
        <v>655</v>
      </c>
    </row>
    <row r="70" spans="1:25" ht="63.75" x14ac:dyDescent="0.25">
      <c r="A70" s="135" t="s">
        <v>530</v>
      </c>
      <c r="B70" s="135" t="s">
        <v>499</v>
      </c>
      <c r="C70" s="135" t="s">
        <v>507</v>
      </c>
      <c r="D70" s="209">
        <f t="shared" si="35"/>
        <v>6113.8</v>
      </c>
      <c r="E70" s="136">
        <v>0</v>
      </c>
      <c r="F70" s="136">
        <v>6113.8</v>
      </c>
      <c r="G70" s="136">
        <v>0</v>
      </c>
      <c r="H70" s="209">
        <f t="shared" si="36"/>
        <v>0</v>
      </c>
      <c r="I70" s="136">
        <v>0</v>
      </c>
      <c r="J70" s="136">
        <v>0</v>
      </c>
      <c r="K70" s="136">
        <v>0</v>
      </c>
      <c r="L70" s="135" t="s">
        <v>504</v>
      </c>
      <c r="M70" s="135" t="s">
        <v>517</v>
      </c>
    </row>
    <row r="71" spans="1:25" x14ac:dyDescent="0.25">
      <c r="A71" s="134" t="s">
        <v>192</v>
      </c>
      <c r="B71" s="134" t="s">
        <v>489</v>
      </c>
      <c r="C71" s="134" t="s">
        <v>489</v>
      </c>
      <c r="D71" s="142">
        <f>E71+F71+G71</f>
        <v>1282279.31</v>
      </c>
      <c r="E71" s="142">
        <f>E72+E75+E77+E80+E82+E86+E90+E93+E95+E99+E102+E105+E107+E109+E111+E113</f>
        <v>223651</v>
      </c>
      <c r="F71" s="210">
        <f t="shared" ref="F71:I71" si="37">F72+F75+F77+F80+F82+F86+F90+F93+F95+F99+F102+F105+F107+F109+F111+F113</f>
        <v>1058628.31</v>
      </c>
      <c r="G71" s="210">
        <f t="shared" si="37"/>
        <v>0</v>
      </c>
      <c r="H71" s="142">
        <f t="shared" ref="H71:H76" si="38">I71+J71+K71</f>
        <v>545589.80000000005</v>
      </c>
      <c r="I71" s="210">
        <f t="shared" si="37"/>
        <v>163267.80000000002</v>
      </c>
      <c r="J71" s="210">
        <f t="shared" ref="J71" si="39">J72+J75+J77+J80+J82+J86+J90+J93+J95+J99+J102+J105+J107+J109+J111+J113</f>
        <v>382322</v>
      </c>
      <c r="K71" s="210">
        <f t="shared" ref="K71" si="40">K72+K75+K77+K80+K82+K86+K90+K93+K95+K99+K102+K105+K107+K109+K111+K113</f>
        <v>0</v>
      </c>
      <c r="L71" s="134" t="s">
        <v>489</v>
      </c>
      <c r="M71" s="134" t="s">
        <v>489</v>
      </c>
      <c r="O71" s="213"/>
      <c r="P71" s="213"/>
      <c r="Q71" s="213"/>
      <c r="R71" s="213"/>
      <c r="S71" s="213"/>
      <c r="T71" s="213"/>
      <c r="U71" s="213"/>
      <c r="V71" s="213"/>
      <c r="W71" s="213"/>
      <c r="X71" s="213"/>
      <c r="Y71" s="213"/>
    </row>
    <row r="72" spans="1:25" x14ac:dyDescent="0.25">
      <c r="A72" s="134" t="s">
        <v>194</v>
      </c>
      <c r="B72" s="134" t="s">
        <v>489</v>
      </c>
      <c r="C72" s="134" t="s">
        <v>489</v>
      </c>
      <c r="D72" s="210">
        <f>E72+F72+G72</f>
        <v>75273.700000000012</v>
      </c>
      <c r="E72" s="142">
        <f>E73+E74</f>
        <v>7312.6</v>
      </c>
      <c r="F72" s="210">
        <f t="shared" ref="F72:G72" si="41">F73+F74</f>
        <v>67961.100000000006</v>
      </c>
      <c r="G72" s="210">
        <f t="shared" si="41"/>
        <v>0</v>
      </c>
      <c r="H72" s="210">
        <f t="shared" si="38"/>
        <v>11846.3</v>
      </c>
      <c r="I72" s="142">
        <f>I73+I74</f>
        <v>7106</v>
      </c>
      <c r="J72" s="210">
        <f t="shared" ref="J72:K72" si="42">J73+J74</f>
        <v>4740.3</v>
      </c>
      <c r="K72" s="210">
        <f t="shared" si="42"/>
        <v>0</v>
      </c>
      <c r="L72" s="134" t="s">
        <v>489</v>
      </c>
      <c r="M72" s="134" t="s">
        <v>489</v>
      </c>
    </row>
    <row r="73" spans="1:25" ht="191.25" x14ac:dyDescent="0.25">
      <c r="A73" s="135" t="s">
        <v>195</v>
      </c>
      <c r="B73" s="135" t="s">
        <v>531</v>
      </c>
      <c r="C73" s="135" t="s">
        <v>491</v>
      </c>
      <c r="D73" s="136">
        <v>62581.7</v>
      </c>
      <c r="E73" s="136">
        <v>7312.6</v>
      </c>
      <c r="F73" s="136">
        <v>55269.1</v>
      </c>
      <c r="G73" s="136">
        <v>0</v>
      </c>
      <c r="H73" s="136">
        <f t="shared" si="38"/>
        <v>7660.2</v>
      </c>
      <c r="I73" s="136">
        <v>7106</v>
      </c>
      <c r="J73" s="136">
        <v>554.20000000000005</v>
      </c>
      <c r="K73" s="136">
        <v>0</v>
      </c>
      <c r="L73" s="135" t="s">
        <v>504</v>
      </c>
      <c r="M73" s="135" t="s">
        <v>727</v>
      </c>
    </row>
    <row r="74" spans="1:25" ht="191.25" x14ac:dyDescent="0.25">
      <c r="A74" s="135" t="s">
        <v>197</v>
      </c>
      <c r="B74" s="135" t="s">
        <v>531</v>
      </c>
      <c r="C74" s="135" t="s">
        <v>491</v>
      </c>
      <c r="D74" s="136">
        <v>12692</v>
      </c>
      <c r="E74" s="136">
        <v>0</v>
      </c>
      <c r="F74" s="136">
        <v>12692</v>
      </c>
      <c r="G74" s="136">
        <v>0</v>
      </c>
      <c r="H74" s="136">
        <f t="shared" si="38"/>
        <v>4186.1000000000004</v>
      </c>
      <c r="I74" s="136">
        <v>0</v>
      </c>
      <c r="J74" s="136">
        <v>4186.1000000000004</v>
      </c>
      <c r="K74" s="136">
        <v>0</v>
      </c>
      <c r="L74" s="135" t="s">
        <v>504</v>
      </c>
      <c r="M74" s="135" t="s">
        <v>656</v>
      </c>
    </row>
    <row r="75" spans="1:25" x14ac:dyDescent="0.25">
      <c r="A75" s="134" t="s">
        <v>199</v>
      </c>
      <c r="B75" s="134" t="s">
        <v>489</v>
      </c>
      <c r="C75" s="134" t="s">
        <v>489</v>
      </c>
      <c r="D75" s="142">
        <f>E75+F75+G75</f>
        <v>33959.96</v>
      </c>
      <c r="E75" s="142">
        <f>E76</f>
        <v>4516.3999999999996</v>
      </c>
      <c r="F75" s="210">
        <f t="shared" ref="F75:G75" si="43">F76</f>
        <v>29443.56</v>
      </c>
      <c r="G75" s="210">
        <f t="shared" si="43"/>
        <v>0</v>
      </c>
      <c r="H75" s="142">
        <f t="shared" si="38"/>
        <v>27983.7</v>
      </c>
      <c r="I75" s="142">
        <f>I76</f>
        <v>0</v>
      </c>
      <c r="J75" s="210">
        <f t="shared" ref="J75:K75" si="44">J76</f>
        <v>27983.7</v>
      </c>
      <c r="K75" s="210">
        <f t="shared" si="44"/>
        <v>0</v>
      </c>
      <c r="L75" s="134" t="s">
        <v>489</v>
      </c>
      <c r="M75" s="134" t="s">
        <v>489</v>
      </c>
    </row>
    <row r="76" spans="1:25" ht="191.25" x14ac:dyDescent="0.25">
      <c r="A76" s="135" t="s">
        <v>200</v>
      </c>
      <c r="B76" s="135" t="s">
        <v>531</v>
      </c>
      <c r="C76" s="135" t="s">
        <v>491</v>
      </c>
      <c r="D76" s="136">
        <f>E76+F76+G76</f>
        <v>33959.96</v>
      </c>
      <c r="E76" s="136">
        <v>4516.3999999999996</v>
      </c>
      <c r="F76" s="136">
        <v>29443.56</v>
      </c>
      <c r="G76" s="136">
        <v>0</v>
      </c>
      <c r="H76" s="136">
        <f t="shared" si="38"/>
        <v>27983.7</v>
      </c>
      <c r="I76" s="136">
        <v>0</v>
      </c>
      <c r="J76" s="136">
        <v>27983.7</v>
      </c>
      <c r="K76" s="136">
        <v>0</v>
      </c>
      <c r="L76" s="135" t="s">
        <v>504</v>
      </c>
      <c r="M76" s="135" t="s">
        <v>688</v>
      </c>
    </row>
    <row r="77" spans="1:25" x14ac:dyDescent="0.25">
      <c r="A77" s="134" t="s">
        <v>202</v>
      </c>
      <c r="B77" s="134" t="s">
        <v>489</v>
      </c>
      <c r="C77" s="134" t="s">
        <v>489</v>
      </c>
      <c r="D77" s="142">
        <f>E77+F77+G77</f>
        <v>102513.7</v>
      </c>
      <c r="E77" s="142">
        <f>E78+E79</f>
        <v>28002.2</v>
      </c>
      <c r="F77" s="210">
        <f t="shared" ref="F77:G77" si="45">F78+F79</f>
        <v>74511.5</v>
      </c>
      <c r="G77" s="210">
        <f t="shared" si="45"/>
        <v>0</v>
      </c>
      <c r="H77" s="142">
        <f>H78+H79</f>
        <v>5492.1</v>
      </c>
      <c r="I77" s="142">
        <f>I78</f>
        <v>5492.1</v>
      </c>
      <c r="J77" s="142">
        <f>J78+J79</f>
        <v>0</v>
      </c>
      <c r="K77" s="142">
        <v>0</v>
      </c>
      <c r="L77" s="134" t="s">
        <v>489</v>
      </c>
      <c r="M77" s="134" t="s">
        <v>489</v>
      </c>
    </row>
    <row r="78" spans="1:25" ht="89.25" x14ac:dyDescent="0.25">
      <c r="A78" s="135" t="s">
        <v>203</v>
      </c>
      <c r="B78" s="135" t="s">
        <v>532</v>
      </c>
      <c r="C78" s="135" t="s">
        <v>491</v>
      </c>
      <c r="D78" s="209">
        <f t="shared" ref="D78:D79" si="46">E78+F78+G78</f>
        <v>92058.8</v>
      </c>
      <c r="E78" s="136">
        <v>28002.2</v>
      </c>
      <c r="F78" s="136">
        <v>64056.6</v>
      </c>
      <c r="G78" s="136">
        <v>0</v>
      </c>
      <c r="H78" s="209">
        <f t="shared" ref="H78:H79" si="47">I78+J78+K78</f>
        <v>5492.1</v>
      </c>
      <c r="I78" s="136">
        <v>5492.1</v>
      </c>
      <c r="J78" s="136">
        <v>0</v>
      </c>
      <c r="K78" s="136">
        <v>0</v>
      </c>
      <c r="L78" s="135" t="s">
        <v>504</v>
      </c>
      <c r="M78" s="135" t="s">
        <v>658</v>
      </c>
    </row>
    <row r="79" spans="1:25" ht="165.75" x14ac:dyDescent="0.25">
      <c r="A79" s="135" t="s">
        <v>204</v>
      </c>
      <c r="B79" s="135" t="s">
        <v>522</v>
      </c>
      <c r="C79" s="135" t="s">
        <v>491</v>
      </c>
      <c r="D79" s="209">
        <f t="shared" si="46"/>
        <v>10454.9</v>
      </c>
      <c r="E79" s="136">
        <v>0</v>
      </c>
      <c r="F79" s="136">
        <v>10454.9</v>
      </c>
      <c r="G79" s="136">
        <v>0</v>
      </c>
      <c r="H79" s="209">
        <f t="shared" si="47"/>
        <v>0</v>
      </c>
      <c r="I79" s="136">
        <v>0</v>
      </c>
      <c r="J79" s="136">
        <v>0</v>
      </c>
      <c r="K79" s="136">
        <v>0</v>
      </c>
      <c r="L79" s="135" t="s">
        <v>504</v>
      </c>
      <c r="M79" s="135" t="s">
        <v>659</v>
      </c>
    </row>
    <row r="80" spans="1:25" x14ac:dyDescent="0.25">
      <c r="A80" s="134" t="s">
        <v>206</v>
      </c>
      <c r="B80" s="134" t="s">
        <v>489</v>
      </c>
      <c r="C80" s="134" t="s">
        <v>489</v>
      </c>
      <c r="D80" s="142">
        <f>E80+F80+G80</f>
        <v>76463.200000000012</v>
      </c>
      <c r="E80" s="142">
        <f>E81</f>
        <v>68588.600000000006</v>
      </c>
      <c r="F80" s="210">
        <f t="shared" ref="F80:G80" si="48">F81</f>
        <v>7874.6</v>
      </c>
      <c r="G80" s="210">
        <f t="shared" si="48"/>
        <v>0</v>
      </c>
      <c r="H80" s="142">
        <f>I80+J80+K80</f>
        <v>38295.300000000003</v>
      </c>
      <c r="I80" s="142">
        <f>I81</f>
        <v>38295.300000000003</v>
      </c>
      <c r="J80" s="210">
        <f t="shared" ref="J80:K80" si="49">J81</f>
        <v>0</v>
      </c>
      <c r="K80" s="210">
        <f t="shared" si="49"/>
        <v>0</v>
      </c>
      <c r="L80" s="134" t="s">
        <v>489</v>
      </c>
      <c r="M80" s="134" t="s">
        <v>489</v>
      </c>
    </row>
    <row r="81" spans="1:16" ht="102" x14ac:dyDescent="0.25">
      <c r="A81" s="135" t="s">
        <v>207</v>
      </c>
      <c r="B81" s="135" t="s">
        <v>532</v>
      </c>
      <c r="C81" s="135" t="s">
        <v>491</v>
      </c>
      <c r="D81" s="209">
        <f>E81+F81+G81</f>
        <v>76463.200000000012</v>
      </c>
      <c r="E81" s="136">
        <v>68588.600000000006</v>
      </c>
      <c r="F81" s="136">
        <v>7874.6</v>
      </c>
      <c r="G81" s="136">
        <v>0</v>
      </c>
      <c r="H81" s="209">
        <f>I81+J81+K81</f>
        <v>38295.300000000003</v>
      </c>
      <c r="I81" s="136">
        <v>38295.300000000003</v>
      </c>
      <c r="J81" s="136">
        <v>0</v>
      </c>
      <c r="K81" s="136">
        <v>0</v>
      </c>
      <c r="L81" s="135" t="s">
        <v>504</v>
      </c>
      <c r="M81" s="135" t="s">
        <v>660</v>
      </c>
    </row>
    <row r="82" spans="1:16" x14ac:dyDescent="0.25">
      <c r="A82" s="134" t="s">
        <v>209</v>
      </c>
      <c r="B82" s="134" t="s">
        <v>489</v>
      </c>
      <c r="C82" s="134" t="s">
        <v>489</v>
      </c>
      <c r="D82" s="142">
        <f>E82+F82+G82</f>
        <v>2269.9</v>
      </c>
      <c r="E82" s="142">
        <f>E83+E84+E85</f>
        <v>0</v>
      </c>
      <c r="F82" s="142">
        <v>2269.9</v>
      </c>
      <c r="G82" s="142">
        <v>0</v>
      </c>
      <c r="H82" s="142">
        <f>I82+J82+K82</f>
        <v>365.29999999999995</v>
      </c>
      <c r="I82" s="142">
        <f>I83+I84+I85</f>
        <v>0</v>
      </c>
      <c r="J82" s="210">
        <f t="shared" ref="J82:K82" si="50">J83+J84+J85</f>
        <v>365.29999999999995</v>
      </c>
      <c r="K82" s="210">
        <f t="shared" si="50"/>
        <v>0</v>
      </c>
      <c r="L82" s="134" t="s">
        <v>489</v>
      </c>
      <c r="M82" s="134" t="s">
        <v>489</v>
      </c>
    </row>
    <row r="83" spans="1:16" ht="191.25" x14ac:dyDescent="0.25">
      <c r="A83" s="135" t="s">
        <v>210</v>
      </c>
      <c r="B83" s="135" t="s">
        <v>531</v>
      </c>
      <c r="C83" s="135" t="s">
        <v>491</v>
      </c>
      <c r="D83" s="136">
        <f>E83+F83+G83</f>
        <v>1085.7</v>
      </c>
      <c r="E83" s="136">
        <v>0</v>
      </c>
      <c r="F83" s="136">
        <v>1085.7</v>
      </c>
      <c r="G83" s="136">
        <v>0</v>
      </c>
      <c r="H83" s="209">
        <f t="shared" ref="H83:H85" si="51">I83+J83+K83</f>
        <v>0</v>
      </c>
      <c r="I83" s="136">
        <v>0</v>
      </c>
      <c r="J83" s="136">
        <v>0</v>
      </c>
      <c r="K83" s="136">
        <v>0</v>
      </c>
      <c r="L83" s="135" t="s">
        <v>504</v>
      </c>
      <c r="M83" s="135" t="s">
        <v>661</v>
      </c>
    </row>
    <row r="84" spans="1:16" ht="191.25" x14ac:dyDescent="0.25">
      <c r="A84" s="135" t="s">
        <v>213</v>
      </c>
      <c r="B84" s="135" t="s">
        <v>531</v>
      </c>
      <c r="C84" s="135" t="s">
        <v>491</v>
      </c>
      <c r="D84" s="209">
        <f t="shared" ref="D84:D85" si="52">E84+F84+G84</f>
        <v>997.4</v>
      </c>
      <c r="E84" s="136">
        <v>0</v>
      </c>
      <c r="F84" s="136">
        <v>997.4</v>
      </c>
      <c r="G84" s="136">
        <v>0</v>
      </c>
      <c r="H84" s="209">
        <f t="shared" si="51"/>
        <v>179.6</v>
      </c>
      <c r="I84" s="136">
        <v>0</v>
      </c>
      <c r="J84" s="136">
        <v>179.6</v>
      </c>
      <c r="K84" s="136">
        <v>0</v>
      </c>
      <c r="L84" s="135" t="s">
        <v>504</v>
      </c>
      <c r="M84" s="135" t="s">
        <v>662</v>
      </c>
    </row>
    <row r="85" spans="1:16" ht="165.75" x14ac:dyDescent="0.25">
      <c r="A85" s="135" t="s">
        <v>533</v>
      </c>
      <c r="B85" s="135" t="s">
        <v>522</v>
      </c>
      <c r="C85" s="135" t="s">
        <v>519</v>
      </c>
      <c r="D85" s="209">
        <f t="shared" si="52"/>
        <v>186.8</v>
      </c>
      <c r="E85" s="136">
        <v>0</v>
      </c>
      <c r="F85" s="136">
        <v>186.8</v>
      </c>
      <c r="G85" s="136">
        <v>0</v>
      </c>
      <c r="H85" s="209">
        <f t="shared" si="51"/>
        <v>185.7</v>
      </c>
      <c r="I85" s="136">
        <v>0</v>
      </c>
      <c r="J85" s="136">
        <v>185.7</v>
      </c>
      <c r="K85" s="136">
        <v>0</v>
      </c>
      <c r="L85" s="135" t="s">
        <v>504</v>
      </c>
      <c r="M85" s="135" t="s">
        <v>699</v>
      </c>
    </row>
    <row r="86" spans="1:16" x14ac:dyDescent="0.25">
      <c r="A86" s="134" t="s">
        <v>217</v>
      </c>
      <c r="B86" s="134" t="s">
        <v>489</v>
      </c>
      <c r="C86" s="134" t="s">
        <v>489</v>
      </c>
      <c r="D86" s="142">
        <f>E86+F86+G86</f>
        <v>434117.95</v>
      </c>
      <c r="E86" s="142">
        <f>E87+E88+E89</f>
        <v>64824.5</v>
      </c>
      <c r="F86" s="210">
        <f t="shared" ref="F86:G86" si="53">F87+F88+F89</f>
        <v>369293.45</v>
      </c>
      <c r="G86" s="210">
        <f t="shared" si="53"/>
        <v>0</v>
      </c>
      <c r="H86" s="142">
        <f>I86+J86+K86</f>
        <v>53601.399999999994</v>
      </c>
      <c r="I86" s="142">
        <f>I87+I88+I89</f>
        <v>34457.699999999997</v>
      </c>
      <c r="J86" s="210">
        <f t="shared" ref="J86:K86" si="54">J87+J88+J89</f>
        <v>19143.7</v>
      </c>
      <c r="K86" s="210">
        <f t="shared" si="54"/>
        <v>0</v>
      </c>
      <c r="L86" s="134" t="s">
        <v>489</v>
      </c>
      <c r="M86" s="134" t="s">
        <v>489</v>
      </c>
    </row>
    <row r="87" spans="1:16" ht="165.75" x14ac:dyDescent="0.25">
      <c r="A87" s="135" t="s">
        <v>218</v>
      </c>
      <c r="B87" s="135" t="s">
        <v>522</v>
      </c>
      <c r="C87" s="135" t="s">
        <v>491</v>
      </c>
      <c r="D87" s="209">
        <f t="shared" ref="D87:D89" si="55">E87+F87+G87</f>
        <v>116405.08000000003</v>
      </c>
      <c r="E87" s="136">
        <v>31102.3</v>
      </c>
      <c r="F87" s="136">
        <v>85302.780000000028</v>
      </c>
      <c r="G87" s="136">
        <v>0</v>
      </c>
      <c r="H87" s="209">
        <f t="shared" ref="H87:H89" si="56">I87+J87+K87</f>
        <v>18403.400000000001</v>
      </c>
      <c r="I87" s="136">
        <v>7841.5</v>
      </c>
      <c r="J87" s="136">
        <v>10561.9</v>
      </c>
      <c r="K87" s="136">
        <v>0</v>
      </c>
      <c r="L87" s="135" t="s">
        <v>504</v>
      </c>
      <c r="M87" s="135" t="s">
        <v>663</v>
      </c>
    </row>
    <row r="88" spans="1:16" ht="165.75" x14ac:dyDescent="0.25">
      <c r="A88" s="135" t="s">
        <v>221</v>
      </c>
      <c r="B88" s="135" t="s">
        <v>534</v>
      </c>
      <c r="C88" s="135" t="s">
        <v>491</v>
      </c>
      <c r="D88" s="209">
        <f t="shared" si="55"/>
        <v>310876.37</v>
      </c>
      <c r="E88" s="136">
        <v>33722.199999999997</v>
      </c>
      <c r="F88" s="136">
        <v>277154.17</v>
      </c>
      <c r="G88" s="136">
        <v>0</v>
      </c>
      <c r="H88" s="209">
        <f t="shared" si="56"/>
        <v>32038.1</v>
      </c>
      <c r="I88" s="136">
        <v>26616.2</v>
      </c>
      <c r="J88" s="136">
        <v>5421.9</v>
      </c>
      <c r="K88" s="136">
        <v>0</v>
      </c>
      <c r="L88" s="135" t="s">
        <v>504</v>
      </c>
      <c r="M88" s="135" t="s">
        <v>664</v>
      </c>
    </row>
    <row r="89" spans="1:16" ht="267.75" x14ac:dyDescent="0.25">
      <c r="A89" s="135" t="s">
        <v>223</v>
      </c>
      <c r="B89" s="135" t="s">
        <v>535</v>
      </c>
      <c r="C89" s="135" t="s">
        <v>491</v>
      </c>
      <c r="D89" s="209">
        <f t="shared" si="55"/>
        <v>6836.5</v>
      </c>
      <c r="E89" s="136">
        <v>0</v>
      </c>
      <c r="F89" s="136">
        <v>6836.5</v>
      </c>
      <c r="G89" s="136">
        <v>0</v>
      </c>
      <c r="H89" s="209">
        <f t="shared" si="56"/>
        <v>3159.9</v>
      </c>
      <c r="I89" s="136">
        <v>0</v>
      </c>
      <c r="J89" s="136">
        <v>3159.9</v>
      </c>
      <c r="K89" s="136">
        <v>0</v>
      </c>
      <c r="L89" s="135" t="s">
        <v>504</v>
      </c>
      <c r="M89" s="135" t="s">
        <v>700</v>
      </c>
    </row>
    <row r="90" spans="1:16" x14ac:dyDescent="0.25">
      <c r="A90" s="134" t="s">
        <v>224</v>
      </c>
      <c r="B90" s="134" t="s">
        <v>489</v>
      </c>
      <c r="C90" s="134" t="s">
        <v>489</v>
      </c>
      <c r="D90" s="210">
        <f>E90+F90+G90</f>
        <v>19833.5</v>
      </c>
      <c r="E90" s="210">
        <f>E91+E92</f>
        <v>8298.5</v>
      </c>
      <c r="F90" s="210">
        <f t="shared" ref="F90:G90" si="57">F91+F92</f>
        <v>11535</v>
      </c>
      <c r="G90" s="210">
        <f t="shared" si="57"/>
        <v>0</v>
      </c>
      <c r="H90" s="210">
        <f>I90+J90+K90</f>
        <v>13612.7</v>
      </c>
      <c r="I90" s="210">
        <f>I91+I92</f>
        <v>13612.7</v>
      </c>
      <c r="J90" s="210">
        <f t="shared" ref="J90:K90" si="58">J91+J92</f>
        <v>0</v>
      </c>
      <c r="K90" s="210">
        <f t="shared" si="58"/>
        <v>0</v>
      </c>
      <c r="L90" s="134" t="s">
        <v>489</v>
      </c>
      <c r="M90" s="134" t="s">
        <v>489</v>
      </c>
    </row>
    <row r="91" spans="1:16" ht="165.75" x14ac:dyDescent="0.25">
      <c r="A91" s="135" t="s">
        <v>225</v>
      </c>
      <c r="B91" s="135" t="s">
        <v>536</v>
      </c>
      <c r="C91" s="135" t="s">
        <v>491</v>
      </c>
      <c r="D91" s="136">
        <v>19291.7</v>
      </c>
      <c r="E91" s="136">
        <v>8298.5</v>
      </c>
      <c r="F91" s="136">
        <v>10993.2</v>
      </c>
      <c r="G91" s="136">
        <v>0</v>
      </c>
      <c r="H91" s="209">
        <f t="shared" ref="H91:H92" si="59">I91+J91+K91</f>
        <v>13612.7</v>
      </c>
      <c r="I91" s="324">
        <v>13612.7</v>
      </c>
      <c r="J91" s="136">
        <v>0</v>
      </c>
      <c r="K91" s="136">
        <v>0</v>
      </c>
      <c r="L91" s="135" t="s">
        <v>504</v>
      </c>
      <c r="M91" s="135" t="s">
        <v>701</v>
      </c>
      <c r="P91" s="131">
        <v>4227054.08</v>
      </c>
    </row>
    <row r="92" spans="1:16" ht="165.75" x14ac:dyDescent="0.25">
      <c r="A92" s="135" t="s">
        <v>228</v>
      </c>
      <c r="B92" s="135" t="s">
        <v>537</v>
      </c>
      <c r="C92" s="135" t="s">
        <v>491</v>
      </c>
      <c r="D92" s="136">
        <v>541.79999999999995</v>
      </c>
      <c r="E92" s="136">
        <v>0</v>
      </c>
      <c r="F92" s="136">
        <v>541.79999999999995</v>
      </c>
      <c r="G92" s="136">
        <v>0</v>
      </c>
      <c r="H92" s="209">
        <f t="shared" si="59"/>
        <v>0</v>
      </c>
      <c r="I92" s="136">
        <v>0</v>
      </c>
      <c r="J92" s="136">
        <v>0</v>
      </c>
      <c r="K92" s="136">
        <v>0</v>
      </c>
      <c r="L92" s="135" t="s">
        <v>504</v>
      </c>
      <c r="M92" s="135" t="s">
        <v>665</v>
      </c>
    </row>
    <row r="93" spans="1:16" x14ac:dyDescent="0.25">
      <c r="A93" s="134" t="s">
        <v>538</v>
      </c>
      <c r="B93" s="134" t="s">
        <v>489</v>
      </c>
      <c r="C93" s="134" t="s">
        <v>489</v>
      </c>
      <c r="D93" s="142">
        <f>E93+F93+G93</f>
        <v>1181.9000000000001</v>
      </c>
      <c r="E93" s="142">
        <f>E94</f>
        <v>0</v>
      </c>
      <c r="F93" s="210">
        <f t="shared" ref="F93:G93" si="60">F94</f>
        <v>1181.9000000000001</v>
      </c>
      <c r="G93" s="210">
        <f t="shared" si="60"/>
        <v>0</v>
      </c>
      <c r="H93" s="142">
        <f>I93+J93+K93</f>
        <v>1166.4000000000001</v>
      </c>
      <c r="I93" s="142">
        <f>I94</f>
        <v>0</v>
      </c>
      <c r="J93" s="210">
        <f t="shared" ref="J93:K93" si="61">J94</f>
        <v>1166.4000000000001</v>
      </c>
      <c r="K93" s="210">
        <f t="shared" si="61"/>
        <v>0</v>
      </c>
      <c r="L93" s="134" t="s">
        <v>489</v>
      </c>
      <c r="M93" s="134" t="s">
        <v>489</v>
      </c>
    </row>
    <row r="94" spans="1:16" ht="165.75" x14ac:dyDescent="0.25">
      <c r="A94" s="135" t="s">
        <v>230</v>
      </c>
      <c r="B94" s="135" t="s">
        <v>522</v>
      </c>
      <c r="C94" s="135" t="s">
        <v>491</v>
      </c>
      <c r="D94" s="136">
        <v>1181.9000000000001</v>
      </c>
      <c r="E94" s="136">
        <v>0</v>
      </c>
      <c r="F94" s="136">
        <v>1181.9000000000001</v>
      </c>
      <c r="G94" s="136">
        <v>0</v>
      </c>
      <c r="H94" s="136">
        <f>I94+J94</f>
        <v>1166.4000000000001</v>
      </c>
      <c r="I94" s="136">
        <v>0</v>
      </c>
      <c r="J94" s="136">
        <v>1166.4000000000001</v>
      </c>
      <c r="K94" s="136">
        <v>0</v>
      </c>
      <c r="L94" s="135" t="s">
        <v>504</v>
      </c>
      <c r="M94" s="135" t="s">
        <v>666</v>
      </c>
    </row>
    <row r="95" spans="1:16" x14ac:dyDescent="0.25">
      <c r="A95" s="134" t="s">
        <v>231</v>
      </c>
      <c r="B95" s="134" t="s">
        <v>489</v>
      </c>
      <c r="C95" s="134" t="s">
        <v>489</v>
      </c>
      <c r="D95" s="142">
        <f>E95+F95+G95</f>
        <v>91374.7</v>
      </c>
      <c r="E95" s="142">
        <f>E96+E97+E98</f>
        <v>0</v>
      </c>
      <c r="F95" s="210">
        <f t="shared" ref="F95:G95" si="62">F96+F97+F98</f>
        <v>91374.7</v>
      </c>
      <c r="G95" s="210">
        <f t="shared" si="62"/>
        <v>0</v>
      </c>
      <c r="H95" s="142">
        <f>I95+J95+K95</f>
        <v>44385.8</v>
      </c>
      <c r="I95" s="142">
        <f>I96+I97+I98</f>
        <v>0</v>
      </c>
      <c r="J95" s="210">
        <f t="shared" ref="J95:K95" si="63">J96+J97+J98</f>
        <v>44385.8</v>
      </c>
      <c r="K95" s="210">
        <f t="shared" si="63"/>
        <v>0</v>
      </c>
      <c r="L95" s="134" t="s">
        <v>489</v>
      </c>
      <c r="M95" s="134" t="s">
        <v>489</v>
      </c>
    </row>
    <row r="96" spans="1:16" ht="191.25" x14ac:dyDescent="0.25">
      <c r="A96" s="135" t="s">
        <v>233</v>
      </c>
      <c r="B96" s="135" t="s">
        <v>531</v>
      </c>
      <c r="C96" s="135" t="s">
        <v>491</v>
      </c>
      <c r="D96" s="136">
        <v>4637.8</v>
      </c>
      <c r="E96" s="136">
        <v>0</v>
      </c>
      <c r="F96" s="136">
        <v>4637.8</v>
      </c>
      <c r="G96" s="136">
        <v>0</v>
      </c>
      <c r="H96" s="209">
        <f t="shared" ref="H96:H98" si="64">I96+J96+K96</f>
        <v>2924.1</v>
      </c>
      <c r="I96" s="136">
        <v>0</v>
      </c>
      <c r="J96" s="136">
        <v>2924.1</v>
      </c>
      <c r="K96" s="136">
        <v>0</v>
      </c>
      <c r="L96" s="135" t="s">
        <v>504</v>
      </c>
      <c r="M96" s="135" t="s">
        <v>689</v>
      </c>
    </row>
    <row r="97" spans="1:13" ht="193.5" customHeight="1" x14ac:dyDescent="0.25">
      <c r="A97" s="135" t="s">
        <v>539</v>
      </c>
      <c r="B97" s="135" t="s">
        <v>540</v>
      </c>
      <c r="C97" s="135" t="s">
        <v>519</v>
      </c>
      <c r="D97" s="136">
        <v>86630.5</v>
      </c>
      <c r="E97" s="136">
        <v>0</v>
      </c>
      <c r="F97" s="136">
        <v>86630.5</v>
      </c>
      <c r="G97" s="136">
        <v>0</v>
      </c>
      <c r="H97" s="209">
        <f t="shared" si="64"/>
        <v>41356.800000000003</v>
      </c>
      <c r="I97" s="136">
        <v>0</v>
      </c>
      <c r="J97" s="136">
        <v>41356.800000000003</v>
      </c>
      <c r="K97" s="136">
        <v>0</v>
      </c>
      <c r="L97" s="135" t="s">
        <v>504</v>
      </c>
      <c r="M97" s="135" t="s">
        <v>668</v>
      </c>
    </row>
    <row r="98" spans="1:13" ht="191.25" x14ac:dyDescent="0.25">
      <c r="A98" s="135" t="s">
        <v>238</v>
      </c>
      <c r="B98" s="135" t="s">
        <v>541</v>
      </c>
      <c r="C98" s="135" t="s">
        <v>519</v>
      </c>
      <c r="D98" s="136">
        <v>106.4</v>
      </c>
      <c r="E98" s="136">
        <v>0</v>
      </c>
      <c r="F98" s="136">
        <v>106.4</v>
      </c>
      <c r="G98" s="136">
        <v>0</v>
      </c>
      <c r="H98" s="209">
        <f t="shared" si="64"/>
        <v>104.9</v>
      </c>
      <c r="I98" s="136">
        <v>0</v>
      </c>
      <c r="J98" s="136">
        <v>104.9</v>
      </c>
      <c r="K98" s="136">
        <v>0</v>
      </c>
      <c r="L98" s="135" t="s">
        <v>504</v>
      </c>
      <c r="M98" s="135" t="s">
        <v>669</v>
      </c>
    </row>
    <row r="99" spans="1:13" ht="25.5" x14ac:dyDescent="0.25">
      <c r="A99" s="134" t="s">
        <v>239</v>
      </c>
      <c r="B99" s="134" t="s">
        <v>489</v>
      </c>
      <c r="C99" s="134" t="s">
        <v>489</v>
      </c>
      <c r="D99" s="142">
        <f>E99+F99+G99</f>
        <v>11882.7</v>
      </c>
      <c r="E99" s="142">
        <v>3721.7</v>
      </c>
      <c r="F99" s="142">
        <v>8161</v>
      </c>
      <c r="G99" s="142">
        <v>0</v>
      </c>
      <c r="H99" s="142">
        <f>I99+J99+K99</f>
        <v>17328.5</v>
      </c>
      <c r="I99" s="142">
        <f>I100</f>
        <v>17185.900000000001</v>
      </c>
      <c r="J99" s="142">
        <f>J100+J101</f>
        <v>142.6</v>
      </c>
      <c r="K99" s="142">
        <v>0</v>
      </c>
      <c r="L99" s="134" t="s">
        <v>489</v>
      </c>
      <c r="M99" s="134" t="s">
        <v>489</v>
      </c>
    </row>
    <row r="100" spans="1:13" ht="191.25" x14ac:dyDescent="0.25">
      <c r="A100" s="135" t="s">
        <v>241</v>
      </c>
      <c r="B100" s="135" t="s">
        <v>531</v>
      </c>
      <c r="C100" s="135" t="s">
        <v>491</v>
      </c>
      <c r="D100" s="210">
        <f t="shared" ref="D100:D101" si="65">E100+F100+G100</f>
        <v>7237.05</v>
      </c>
      <c r="E100" s="136">
        <v>3721.73</v>
      </c>
      <c r="F100" s="136">
        <v>3515.32</v>
      </c>
      <c r="G100" s="136">
        <v>0</v>
      </c>
      <c r="H100" s="210">
        <f t="shared" ref="H100:H101" si="66">I100+J100+K100</f>
        <v>17328.5</v>
      </c>
      <c r="I100" s="136">
        <v>17185.900000000001</v>
      </c>
      <c r="J100" s="136">
        <v>142.6</v>
      </c>
      <c r="K100" s="136">
        <v>0</v>
      </c>
      <c r="L100" s="135" t="s">
        <v>504</v>
      </c>
      <c r="M100" s="135" t="s">
        <v>702</v>
      </c>
    </row>
    <row r="101" spans="1:13" ht="191.25" x14ac:dyDescent="0.25">
      <c r="A101" s="135" t="s">
        <v>242</v>
      </c>
      <c r="B101" s="135" t="s">
        <v>531</v>
      </c>
      <c r="C101" s="135" t="s">
        <v>491</v>
      </c>
      <c r="D101" s="210">
        <f t="shared" si="65"/>
        <v>4645.7</v>
      </c>
      <c r="E101" s="136">
        <v>0</v>
      </c>
      <c r="F101" s="136">
        <v>4645.7</v>
      </c>
      <c r="G101" s="136">
        <v>0</v>
      </c>
      <c r="H101" s="210">
        <f t="shared" si="66"/>
        <v>0</v>
      </c>
      <c r="I101" s="136">
        <v>0</v>
      </c>
      <c r="J101" s="136">
        <v>0</v>
      </c>
      <c r="K101" s="136">
        <v>0</v>
      </c>
      <c r="L101" s="135" t="s">
        <v>504</v>
      </c>
      <c r="M101" s="135" t="s">
        <v>670</v>
      </c>
    </row>
    <row r="102" spans="1:13" x14ac:dyDescent="0.25">
      <c r="A102" s="134" t="s">
        <v>243</v>
      </c>
      <c r="B102" s="134" t="s">
        <v>489</v>
      </c>
      <c r="C102" s="134" t="s">
        <v>489</v>
      </c>
      <c r="D102" s="429">
        <f>E102+F102+G102</f>
        <v>6326.1</v>
      </c>
      <c r="E102" s="429">
        <f>E103+E104</f>
        <v>0</v>
      </c>
      <c r="F102" s="429">
        <f>F103+F104</f>
        <v>6326.1</v>
      </c>
      <c r="G102" s="429">
        <f>G103+G104</f>
        <v>0</v>
      </c>
      <c r="H102" s="429">
        <f>I102+J102+K102</f>
        <v>2039.1</v>
      </c>
      <c r="I102" s="429">
        <f>I103+I104</f>
        <v>0</v>
      </c>
      <c r="J102" s="429">
        <f t="shared" ref="J102:K102" si="67">J103+J104</f>
        <v>2039.1</v>
      </c>
      <c r="K102" s="429">
        <f t="shared" si="67"/>
        <v>0</v>
      </c>
      <c r="L102" s="134" t="s">
        <v>489</v>
      </c>
      <c r="M102" s="134" t="s">
        <v>489</v>
      </c>
    </row>
    <row r="103" spans="1:13" ht="178.5" x14ac:dyDescent="0.25">
      <c r="A103" s="135" t="s">
        <v>542</v>
      </c>
      <c r="B103" s="135" t="s">
        <v>543</v>
      </c>
      <c r="C103" s="135" t="s">
        <v>491</v>
      </c>
      <c r="D103" s="209">
        <f t="shared" ref="D103:D104" si="68">E103+F103+G103</f>
        <v>5485.8</v>
      </c>
      <c r="E103" s="136">
        <v>0</v>
      </c>
      <c r="F103" s="136">
        <v>5485.8</v>
      </c>
      <c r="G103" s="136">
        <v>0</v>
      </c>
      <c r="H103" s="209">
        <f t="shared" ref="H103:H104" si="69">I103+J103+K103</f>
        <v>2039.1</v>
      </c>
      <c r="I103" s="136">
        <v>0</v>
      </c>
      <c r="J103" s="136">
        <v>2039.1</v>
      </c>
      <c r="K103" s="136">
        <v>0</v>
      </c>
      <c r="L103" s="135" t="s">
        <v>504</v>
      </c>
      <c r="M103" s="135" t="s">
        <v>703</v>
      </c>
    </row>
    <row r="104" spans="1:13" ht="178.5" x14ac:dyDescent="0.25">
      <c r="A104" s="135" t="s">
        <v>245</v>
      </c>
      <c r="B104" s="135" t="s">
        <v>543</v>
      </c>
      <c r="C104" s="135" t="s">
        <v>491</v>
      </c>
      <c r="D104" s="209">
        <f t="shared" si="68"/>
        <v>840.3</v>
      </c>
      <c r="E104" s="136">
        <v>0</v>
      </c>
      <c r="F104" s="136">
        <v>840.3</v>
      </c>
      <c r="G104" s="136">
        <v>0</v>
      </c>
      <c r="H104" s="209">
        <f t="shared" si="69"/>
        <v>0</v>
      </c>
      <c r="I104" s="136">
        <v>0</v>
      </c>
      <c r="J104" s="136">
        <v>0</v>
      </c>
      <c r="K104" s="136">
        <v>0</v>
      </c>
      <c r="L104" s="135" t="s">
        <v>504</v>
      </c>
      <c r="M104" s="135" t="s">
        <v>671</v>
      </c>
    </row>
    <row r="105" spans="1:13" x14ac:dyDescent="0.25">
      <c r="A105" s="134" t="s">
        <v>246</v>
      </c>
      <c r="B105" s="134" t="s">
        <v>489</v>
      </c>
      <c r="C105" s="134" t="s">
        <v>489</v>
      </c>
      <c r="D105" s="429">
        <v>12181</v>
      </c>
      <c r="E105" s="429">
        <v>4634.6000000000004</v>
      </c>
      <c r="F105" s="429">
        <v>7546.4</v>
      </c>
      <c r="G105" s="429">
        <v>0</v>
      </c>
      <c r="H105" s="429">
        <f t="shared" ref="H105:H115" si="70">I105+J105+K105</f>
        <v>7557.3</v>
      </c>
      <c r="I105" s="429">
        <f>I106</f>
        <v>7557.3</v>
      </c>
      <c r="J105" s="429">
        <f t="shared" ref="J105:K105" si="71">J106</f>
        <v>0</v>
      </c>
      <c r="K105" s="429">
        <f t="shared" si="71"/>
        <v>0</v>
      </c>
      <c r="L105" s="134" t="s">
        <v>489</v>
      </c>
      <c r="M105" s="134" t="s">
        <v>489</v>
      </c>
    </row>
    <row r="106" spans="1:13" ht="178.5" x14ac:dyDescent="0.25">
      <c r="A106" s="135" t="s">
        <v>247</v>
      </c>
      <c r="B106" s="135" t="s">
        <v>543</v>
      </c>
      <c r="C106" s="135" t="s">
        <v>491</v>
      </c>
      <c r="D106" s="136">
        <v>12181</v>
      </c>
      <c r="E106" s="136">
        <v>4634.6000000000004</v>
      </c>
      <c r="F106" s="136">
        <v>7546.4</v>
      </c>
      <c r="G106" s="136">
        <v>0</v>
      </c>
      <c r="H106" s="209">
        <f t="shared" si="70"/>
        <v>7557.3</v>
      </c>
      <c r="I106" s="136">
        <v>7557.3</v>
      </c>
      <c r="J106" s="136">
        <v>0</v>
      </c>
      <c r="K106" s="136">
        <v>0</v>
      </c>
      <c r="L106" s="135" t="s">
        <v>504</v>
      </c>
      <c r="M106" s="135" t="s">
        <v>672</v>
      </c>
    </row>
    <row r="107" spans="1:13" x14ac:dyDescent="0.25">
      <c r="A107" s="134" t="s">
        <v>250</v>
      </c>
      <c r="B107" s="134" t="s">
        <v>489</v>
      </c>
      <c r="C107" s="134" t="s">
        <v>489</v>
      </c>
      <c r="D107" s="429">
        <v>900.3</v>
      </c>
      <c r="E107" s="429">
        <v>0</v>
      </c>
      <c r="F107" s="429">
        <v>900.3</v>
      </c>
      <c r="G107" s="429">
        <v>0</v>
      </c>
      <c r="H107" s="429">
        <f t="shared" si="70"/>
        <v>541.6</v>
      </c>
      <c r="I107" s="429">
        <v>0</v>
      </c>
      <c r="J107" s="429">
        <f>J108</f>
        <v>541.6</v>
      </c>
      <c r="K107" s="429">
        <v>0</v>
      </c>
      <c r="L107" s="134" t="s">
        <v>489</v>
      </c>
      <c r="M107" s="135" t="s">
        <v>489</v>
      </c>
    </row>
    <row r="108" spans="1:13" ht="178.5" x14ac:dyDescent="0.25">
      <c r="A108" s="135" t="s">
        <v>251</v>
      </c>
      <c r="B108" s="135" t="s">
        <v>543</v>
      </c>
      <c r="C108" s="135" t="s">
        <v>491</v>
      </c>
      <c r="D108" s="136">
        <v>900.3</v>
      </c>
      <c r="E108" s="136">
        <v>0</v>
      </c>
      <c r="F108" s="136">
        <v>900.3</v>
      </c>
      <c r="G108" s="136">
        <v>0</v>
      </c>
      <c r="H108" s="136">
        <f t="shared" si="70"/>
        <v>541.6</v>
      </c>
      <c r="I108" s="136">
        <v>0</v>
      </c>
      <c r="J108" s="136">
        <v>541.6</v>
      </c>
      <c r="K108" s="136">
        <v>0</v>
      </c>
      <c r="L108" s="135" t="s">
        <v>504</v>
      </c>
      <c r="M108" s="135" t="s">
        <v>673</v>
      </c>
    </row>
    <row r="109" spans="1:13" x14ac:dyDescent="0.25">
      <c r="A109" s="134" t="s">
        <v>252</v>
      </c>
      <c r="B109" s="134" t="s">
        <v>489</v>
      </c>
      <c r="C109" s="134" t="s">
        <v>489</v>
      </c>
      <c r="D109" s="210">
        <v>74284.5</v>
      </c>
      <c r="E109" s="210">
        <v>13957.3</v>
      </c>
      <c r="F109" s="210">
        <v>60327.199999999997</v>
      </c>
      <c r="G109" s="210">
        <v>0</v>
      </c>
      <c r="H109" s="210">
        <f t="shared" si="70"/>
        <v>7445.4</v>
      </c>
      <c r="I109" s="210">
        <f>I110</f>
        <v>7445.4</v>
      </c>
      <c r="J109" s="429">
        <f t="shared" ref="J109:K109" si="72">J110</f>
        <v>0</v>
      </c>
      <c r="K109" s="429">
        <f t="shared" si="72"/>
        <v>0</v>
      </c>
      <c r="L109" s="134" t="s">
        <v>489</v>
      </c>
      <c r="M109" s="134" t="s">
        <v>489</v>
      </c>
    </row>
    <row r="110" spans="1:13" ht="116.25" customHeight="1" x14ac:dyDescent="0.25">
      <c r="A110" s="135" t="s">
        <v>254</v>
      </c>
      <c r="B110" s="135" t="s">
        <v>532</v>
      </c>
      <c r="C110" s="135" t="s">
        <v>491</v>
      </c>
      <c r="D110" s="136">
        <v>74284.5</v>
      </c>
      <c r="E110" s="136">
        <v>13957.3</v>
      </c>
      <c r="F110" s="136">
        <v>60327.199999999997</v>
      </c>
      <c r="G110" s="136">
        <v>0</v>
      </c>
      <c r="H110" s="136">
        <f t="shared" si="70"/>
        <v>7445.4</v>
      </c>
      <c r="I110" s="136">
        <v>7445.4</v>
      </c>
      <c r="J110" s="136">
        <v>0</v>
      </c>
      <c r="K110" s="136">
        <v>0</v>
      </c>
      <c r="L110" s="135" t="s">
        <v>504</v>
      </c>
      <c r="M110" s="135" t="s">
        <v>674</v>
      </c>
    </row>
    <row r="111" spans="1:13" x14ac:dyDescent="0.25">
      <c r="A111" s="134" t="s">
        <v>256</v>
      </c>
      <c r="B111" s="134" t="s">
        <v>489</v>
      </c>
      <c r="C111" s="134" t="s">
        <v>489</v>
      </c>
      <c r="D111" s="210">
        <v>311648.09999999998</v>
      </c>
      <c r="E111" s="210">
        <v>19794.599999999999</v>
      </c>
      <c r="F111" s="210">
        <v>291853.5</v>
      </c>
      <c r="G111" s="210">
        <v>0</v>
      </c>
      <c r="H111" s="210">
        <f t="shared" si="70"/>
        <v>313928.90000000002</v>
      </c>
      <c r="I111" s="429">
        <f>I112</f>
        <v>32115.4</v>
      </c>
      <c r="J111" s="210">
        <f>J112</f>
        <v>281813.5</v>
      </c>
      <c r="K111" s="210">
        <v>0</v>
      </c>
      <c r="L111" s="134" t="s">
        <v>489</v>
      </c>
      <c r="M111" s="134" t="s">
        <v>489</v>
      </c>
    </row>
    <row r="112" spans="1:13" ht="165.75" x14ac:dyDescent="0.25">
      <c r="A112" s="135" t="s">
        <v>257</v>
      </c>
      <c r="B112" s="135" t="s">
        <v>534</v>
      </c>
      <c r="C112" s="135" t="s">
        <v>491</v>
      </c>
      <c r="D112" s="136">
        <v>311648.09999999998</v>
      </c>
      <c r="E112" s="136">
        <v>19794.599999999999</v>
      </c>
      <c r="F112" s="136">
        <v>291853.5</v>
      </c>
      <c r="G112" s="136">
        <v>0</v>
      </c>
      <c r="H112" s="136">
        <f t="shared" si="70"/>
        <v>313928.90000000002</v>
      </c>
      <c r="I112" s="136">
        <v>32115.4</v>
      </c>
      <c r="J112" s="136">
        <v>281813.5</v>
      </c>
      <c r="K112" s="136">
        <v>0</v>
      </c>
      <c r="L112" s="135" t="s">
        <v>504</v>
      </c>
      <c r="M112" s="135" t="s">
        <v>675</v>
      </c>
    </row>
    <row r="113" spans="1:16" ht="25.5" x14ac:dyDescent="0.25">
      <c r="A113" s="134" t="s">
        <v>260</v>
      </c>
      <c r="B113" s="134" t="s">
        <v>489</v>
      </c>
      <c r="C113" s="134" t="s">
        <v>489</v>
      </c>
      <c r="D113" s="210">
        <f>E113+F113+G113</f>
        <v>28068.1</v>
      </c>
      <c r="E113" s="210">
        <v>0</v>
      </c>
      <c r="F113" s="210">
        <v>28068.1</v>
      </c>
      <c r="G113" s="210">
        <v>0</v>
      </c>
      <c r="H113" s="210">
        <f t="shared" si="70"/>
        <v>0</v>
      </c>
      <c r="I113" s="210">
        <v>0</v>
      </c>
      <c r="J113" s="210">
        <f>J114</f>
        <v>0</v>
      </c>
      <c r="K113" s="210">
        <v>0</v>
      </c>
      <c r="L113" s="134" t="s">
        <v>489</v>
      </c>
      <c r="M113" s="134" t="s">
        <v>489</v>
      </c>
      <c r="P113" s="213"/>
    </row>
    <row r="114" spans="1:16" ht="191.25" x14ac:dyDescent="0.25">
      <c r="A114" s="135" t="s">
        <v>544</v>
      </c>
      <c r="B114" s="135" t="s">
        <v>531</v>
      </c>
      <c r="C114" s="135" t="s">
        <v>491</v>
      </c>
      <c r="D114" s="136">
        <f>E114+F114+G114</f>
        <v>28068.1</v>
      </c>
      <c r="E114" s="136">
        <v>0</v>
      </c>
      <c r="F114" s="136">
        <v>28068.1</v>
      </c>
      <c r="G114" s="136">
        <v>0</v>
      </c>
      <c r="H114" s="136">
        <f t="shared" si="70"/>
        <v>0</v>
      </c>
      <c r="I114" s="136">
        <v>0</v>
      </c>
      <c r="J114" s="136">
        <v>0</v>
      </c>
      <c r="K114" s="136">
        <v>0</v>
      </c>
      <c r="L114" s="135" t="s">
        <v>504</v>
      </c>
      <c r="M114" s="135" t="s">
        <v>704</v>
      </c>
    </row>
    <row r="115" spans="1:16" x14ac:dyDescent="0.25">
      <c r="A115" s="134" t="s">
        <v>265</v>
      </c>
      <c r="B115" s="134" t="s">
        <v>489</v>
      </c>
      <c r="C115" s="134" t="s">
        <v>489</v>
      </c>
      <c r="D115" s="210">
        <f>E115+F115+G115</f>
        <v>49150</v>
      </c>
      <c r="E115" s="210">
        <f>SUM(E116:E121)</f>
        <v>11815.800000000001</v>
      </c>
      <c r="F115" s="210">
        <f t="shared" ref="F115:G115" si="73">SUM(F116:F121)</f>
        <v>37334.199999999997</v>
      </c>
      <c r="G115" s="210">
        <f t="shared" si="73"/>
        <v>0</v>
      </c>
      <c r="H115" s="210">
        <f t="shared" si="70"/>
        <v>13777.2</v>
      </c>
      <c r="I115" s="210">
        <f>SUM(I116:I121)</f>
        <v>6586.6</v>
      </c>
      <c r="J115" s="210">
        <f t="shared" ref="J115:K115" si="74">SUM(J116:J121)</f>
        <v>7190.6</v>
      </c>
      <c r="K115" s="210">
        <f t="shared" si="74"/>
        <v>0</v>
      </c>
      <c r="L115" s="134" t="s">
        <v>489</v>
      </c>
      <c r="M115" s="135" t="s">
        <v>489</v>
      </c>
    </row>
    <row r="116" spans="1:16" ht="89.25" x14ac:dyDescent="0.25">
      <c r="A116" s="135" t="s">
        <v>266</v>
      </c>
      <c r="B116" s="135" t="s">
        <v>545</v>
      </c>
      <c r="C116" s="135" t="s">
        <v>546</v>
      </c>
      <c r="D116" s="136">
        <v>1221.5</v>
      </c>
      <c r="E116" s="136">
        <v>0</v>
      </c>
      <c r="F116" s="136">
        <v>1221.5</v>
      </c>
      <c r="G116" s="136">
        <v>0</v>
      </c>
      <c r="H116" s="136">
        <v>0</v>
      </c>
      <c r="I116" s="136">
        <v>0</v>
      </c>
      <c r="J116" s="136">
        <v>106.3</v>
      </c>
      <c r="K116" s="136">
        <v>0</v>
      </c>
      <c r="L116" s="135" t="s">
        <v>504</v>
      </c>
      <c r="M116" s="135" t="s">
        <v>705</v>
      </c>
    </row>
    <row r="117" spans="1:16" ht="89.25" hidden="1" x14ac:dyDescent="0.25">
      <c r="A117" s="135" t="s">
        <v>274</v>
      </c>
      <c r="B117" s="135" t="s">
        <v>545</v>
      </c>
      <c r="C117" s="135" t="s">
        <v>547</v>
      </c>
      <c r="D117" s="136">
        <v>0</v>
      </c>
      <c r="E117" s="136">
        <v>0</v>
      </c>
      <c r="F117" s="136">
        <v>0</v>
      </c>
      <c r="G117" s="136">
        <v>0</v>
      </c>
      <c r="H117" s="136">
        <v>0</v>
      </c>
      <c r="I117" s="136">
        <v>0</v>
      </c>
      <c r="J117" s="136">
        <v>0</v>
      </c>
      <c r="K117" s="136">
        <v>0</v>
      </c>
      <c r="L117" s="135" t="s">
        <v>504</v>
      </c>
      <c r="M117" s="135" t="s">
        <v>615</v>
      </c>
    </row>
    <row r="118" spans="1:16" ht="89.25" x14ac:dyDescent="0.25">
      <c r="A118" s="135" t="s">
        <v>276</v>
      </c>
      <c r="B118" s="135" t="s">
        <v>548</v>
      </c>
      <c r="C118" s="135" t="s">
        <v>491</v>
      </c>
      <c r="D118" s="136">
        <v>19243.2</v>
      </c>
      <c r="E118" s="136">
        <v>4395.5</v>
      </c>
      <c r="F118" s="136">
        <v>14847.8</v>
      </c>
      <c r="G118" s="136">
        <v>0</v>
      </c>
      <c r="H118" s="136">
        <f>I118+J118</f>
        <v>10807</v>
      </c>
      <c r="I118" s="136">
        <v>4992.7</v>
      </c>
      <c r="J118" s="136">
        <v>5814.3</v>
      </c>
      <c r="K118" s="136">
        <v>0</v>
      </c>
      <c r="L118" s="135" t="s">
        <v>504</v>
      </c>
      <c r="M118" s="135" t="s">
        <v>706</v>
      </c>
    </row>
    <row r="119" spans="1:16" ht="127.5" x14ac:dyDescent="0.25">
      <c r="A119" s="135" t="s">
        <v>280</v>
      </c>
      <c r="B119" s="135" t="s">
        <v>545</v>
      </c>
      <c r="C119" s="135" t="s">
        <v>491</v>
      </c>
      <c r="D119" s="136">
        <v>20607.099999999999</v>
      </c>
      <c r="E119" s="136">
        <v>7243.1</v>
      </c>
      <c r="F119" s="136">
        <v>13364</v>
      </c>
      <c r="G119" s="136">
        <v>0</v>
      </c>
      <c r="H119" s="136">
        <f>I119+J119</f>
        <v>2863.9</v>
      </c>
      <c r="I119" s="136">
        <v>1593.9</v>
      </c>
      <c r="J119" s="136">
        <v>1270</v>
      </c>
      <c r="K119" s="136">
        <v>0</v>
      </c>
      <c r="L119" s="135" t="s">
        <v>504</v>
      </c>
      <c r="M119" s="135" t="s">
        <v>676</v>
      </c>
    </row>
    <row r="120" spans="1:16" ht="102" x14ac:dyDescent="0.25">
      <c r="A120" s="135" t="s">
        <v>549</v>
      </c>
      <c r="B120" s="135" t="s">
        <v>545</v>
      </c>
      <c r="C120" s="135" t="s">
        <v>491</v>
      </c>
      <c r="D120" s="136">
        <v>8078.1</v>
      </c>
      <c r="E120" s="136">
        <v>177.2</v>
      </c>
      <c r="F120" s="136">
        <v>7900.9</v>
      </c>
      <c r="G120" s="136">
        <v>0</v>
      </c>
      <c r="H120" s="136">
        <v>0</v>
      </c>
      <c r="I120" s="136">
        <v>0</v>
      </c>
      <c r="J120" s="136">
        <v>0</v>
      </c>
      <c r="K120" s="136">
        <v>0</v>
      </c>
      <c r="L120" s="135" t="s">
        <v>504</v>
      </c>
      <c r="M120" s="135" t="s">
        <v>677</v>
      </c>
    </row>
    <row r="121" spans="1:16" ht="89.25" x14ac:dyDescent="0.25">
      <c r="A121" s="135" t="s">
        <v>286</v>
      </c>
      <c r="B121" s="135" t="s">
        <v>545</v>
      </c>
      <c r="C121" s="135" t="s">
        <v>550</v>
      </c>
      <c r="D121" s="136">
        <v>0</v>
      </c>
      <c r="E121" s="136">
        <v>0</v>
      </c>
      <c r="F121" s="136">
        <v>0</v>
      </c>
      <c r="G121" s="136">
        <v>0</v>
      </c>
      <c r="H121" s="136">
        <v>0</v>
      </c>
      <c r="I121" s="136">
        <v>0</v>
      </c>
      <c r="J121" s="136">
        <v>0</v>
      </c>
      <c r="K121" s="136">
        <v>0</v>
      </c>
      <c r="L121" s="135" t="s">
        <v>504</v>
      </c>
      <c r="M121" s="135" t="s">
        <v>466</v>
      </c>
    </row>
    <row r="122" spans="1:16" x14ac:dyDescent="0.25">
      <c r="A122" s="134" t="s">
        <v>290</v>
      </c>
      <c r="B122" s="134" t="s">
        <v>489</v>
      </c>
      <c r="C122" s="134" t="s">
        <v>489</v>
      </c>
      <c r="D122" s="210">
        <f>E122+F122+G122</f>
        <v>35023.699999999997</v>
      </c>
      <c r="E122" s="210">
        <f>E123+E124+E125</f>
        <v>0</v>
      </c>
      <c r="F122" s="210">
        <f t="shared" ref="F122:G122" si="75">F123+F124+F125</f>
        <v>35023.699999999997</v>
      </c>
      <c r="G122" s="210">
        <f t="shared" si="75"/>
        <v>0</v>
      </c>
      <c r="H122" s="210">
        <f>I122+J122+K122</f>
        <v>9876.6</v>
      </c>
      <c r="I122" s="210">
        <v>0</v>
      </c>
      <c r="J122" s="210">
        <f>J123+J124+J125</f>
        <v>9876.6</v>
      </c>
      <c r="K122" s="210">
        <v>0</v>
      </c>
      <c r="L122" s="134" t="s">
        <v>489</v>
      </c>
      <c r="M122" s="134" t="s">
        <v>489</v>
      </c>
    </row>
    <row r="123" spans="1:16" ht="102" x14ac:dyDescent="0.25">
      <c r="A123" s="135" t="s">
        <v>291</v>
      </c>
      <c r="B123" s="135" t="s">
        <v>551</v>
      </c>
      <c r="C123" s="135" t="s">
        <v>491</v>
      </c>
      <c r="D123" s="209">
        <f t="shared" ref="D123:D125" si="76">E123+F123+G123</f>
        <v>6250</v>
      </c>
      <c r="E123" s="136">
        <v>0</v>
      </c>
      <c r="F123" s="136">
        <v>6250</v>
      </c>
      <c r="G123" s="136">
        <v>0</v>
      </c>
      <c r="H123" s="209">
        <f t="shared" ref="H123:H125" si="77">I123+J123+K123</f>
        <v>4768.7</v>
      </c>
      <c r="I123" s="136">
        <v>0</v>
      </c>
      <c r="J123" s="136">
        <v>4768.7</v>
      </c>
      <c r="K123" s="136">
        <v>0</v>
      </c>
      <c r="L123" s="135" t="s">
        <v>777</v>
      </c>
      <c r="M123" s="135" t="s">
        <v>678</v>
      </c>
    </row>
    <row r="124" spans="1:16" ht="102" x14ac:dyDescent="0.25">
      <c r="A124" s="135" t="s">
        <v>552</v>
      </c>
      <c r="B124" s="135" t="s">
        <v>551</v>
      </c>
      <c r="C124" s="135" t="s">
        <v>491</v>
      </c>
      <c r="D124" s="209">
        <f t="shared" si="76"/>
        <v>22097.5</v>
      </c>
      <c r="E124" s="136">
        <v>0</v>
      </c>
      <c r="F124" s="136">
        <v>22097.5</v>
      </c>
      <c r="G124" s="136">
        <v>0</v>
      </c>
      <c r="H124" s="209">
        <f t="shared" si="77"/>
        <v>3535</v>
      </c>
      <c r="I124" s="136">
        <v>0</v>
      </c>
      <c r="J124" s="136">
        <v>3535</v>
      </c>
      <c r="K124" s="136">
        <v>0</v>
      </c>
      <c r="L124" s="135" t="s">
        <v>777</v>
      </c>
      <c r="M124" s="135" t="s">
        <v>679</v>
      </c>
    </row>
    <row r="125" spans="1:16" ht="102" x14ac:dyDescent="0.25">
      <c r="A125" s="135" t="s">
        <v>553</v>
      </c>
      <c r="B125" s="135" t="s">
        <v>551</v>
      </c>
      <c r="C125" s="135" t="s">
        <v>491</v>
      </c>
      <c r="D125" s="209">
        <f t="shared" si="76"/>
        <v>6676.2</v>
      </c>
      <c r="E125" s="136">
        <v>0</v>
      </c>
      <c r="F125" s="136">
        <v>6676.2</v>
      </c>
      <c r="G125" s="136">
        <v>0</v>
      </c>
      <c r="H125" s="209">
        <f t="shared" si="77"/>
        <v>1572.9</v>
      </c>
      <c r="I125" s="136">
        <v>0</v>
      </c>
      <c r="J125" s="136">
        <v>1572.9</v>
      </c>
      <c r="K125" s="136">
        <v>0</v>
      </c>
      <c r="L125" s="135" t="s">
        <v>777</v>
      </c>
      <c r="M125" s="135" t="s">
        <v>707</v>
      </c>
    </row>
    <row r="126" spans="1:16" ht="114.75" x14ac:dyDescent="0.25">
      <c r="A126" s="134" t="s">
        <v>554</v>
      </c>
      <c r="B126" s="134" t="s">
        <v>555</v>
      </c>
      <c r="C126" s="134" t="s">
        <v>491</v>
      </c>
      <c r="D126" s="210">
        <v>782</v>
      </c>
      <c r="E126" s="210">
        <v>0</v>
      </c>
      <c r="F126" s="210">
        <v>782</v>
      </c>
      <c r="G126" s="210">
        <v>0</v>
      </c>
      <c r="H126" s="210">
        <f>I126+J126+K126</f>
        <v>645.29999999999995</v>
      </c>
      <c r="I126" s="210">
        <v>0</v>
      </c>
      <c r="J126" s="210">
        <v>645.29999999999995</v>
      </c>
      <c r="K126" s="210">
        <v>0</v>
      </c>
      <c r="L126" s="134" t="s">
        <v>777</v>
      </c>
      <c r="M126" s="134" t="s">
        <v>708</v>
      </c>
    </row>
    <row r="127" spans="1:16" ht="62.25" hidden="1" customHeight="1" x14ac:dyDescent="0.25">
      <c r="A127" s="134" t="s">
        <v>635</v>
      </c>
      <c r="B127" s="134" t="s">
        <v>636</v>
      </c>
      <c r="C127" s="134">
        <v>2023</v>
      </c>
      <c r="D127" s="376"/>
      <c r="E127" s="376"/>
      <c r="F127" s="376"/>
      <c r="G127" s="376"/>
      <c r="H127" s="429">
        <f t="shared" ref="H127:H128" si="78">I127+J127+K127</f>
        <v>0</v>
      </c>
      <c r="I127" s="376"/>
      <c r="J127" s="376"/>
      <c r="K127" s="376"/>
      <c r="L127" s="134"/>
      <c r="M127" s="134"/>
    </row>
    <row r="128" spans="1:16" ht="102" x14ac:dyDescent="0.25">
      <c r="A128" s="134" t="s">
        <v>556</v>
      </c>
      <c r="B128" s="134" t="s">
        <v>557</v>
      </c>
      <c r="C128" s="134" t="s">
        <v>491</v>
      </c>
      <c r="D128" s="210">
        <v>645.6</v>
      </c>
      <c r="E128" s="210">
        <v>0</v>
      </c>
      <c r="F128" s="210">
        <v>645.6</v>
      </c>
      <c r="G128" s="210">
        <v>0</v>
      </c>
      <c r="H128" s="429">
        <f t="shared" si="78"/>
        <v>67.8</v>
      </c>
      <c r="I128" s="210">
        <v>0</v>
      </c>
      <c r="J128" s="210">
        <v>67.8</v>
      </c>
      <c r="K128" s="210">
        <v>0</v>
      </c>
      <c r="L128" s="134" t="s">
        <v>777</v>
      </c>
      <c r="M128" s="134" t="s">
        <v>728</v>
      </c>
    </row>
    <row r="129" spans="1:13" x14ac:dyDescent="0.25">
      <c r="A129" s="134" t="s">
        <v>303</v>
      </c>
      <c r="B129" s="134" t="s">
        <v>489</v>
      </c>
      <c r="C129" s="134" t="s">
        <v>489</v>
      </c>
      <c r="D129" s="210">
        <f>E129+F129+G129</f>
        <v>13814.439999999999</v>
      </c>
      <c r="E129" s="210">
        <f>E130+E131</f>
        <v>8272.9599999999991</v>
      </c>
      <c r="F129" s="210">
        <f>F130+F131</f>
        <v>5541.4800000000005</v>
      </c>
      <c r="G129" s="210">
        <f>G130+G131</f>
        <v>0</v>
      </c>
      <c r="H129" s="210">
        <f>I129+K129+J129</f>
        <v>1938.2</v>
      </c>
      <c r="I129" s="210">
        <f>I130+I131</f>
        <v>186.7</v>
      </c>
      <c r="J129" s="210">
        <f>J130+J131</f>
        <v>1751.5</v>
      </c>
      <c r="K129" s="210">
        <f>K130+K131</f>
        <v>0</v>
      </c>
      <c r="L129" s="134" t="s">
        <v>489</v>
      </c>
      <c r="M129" s="135" t="s">
        <v>489</v>
      </c>
    </row>
    <row r="130" spans="1:13" ht="178.5" x14ac:dyDescent="0.25">
      <c r="A130" s="135" t="s">
        <v>305</v>
      </c>
      <c r="B130" s="135" t="s">
        <v>558</v>
      </c>
      <c r="C130" s="135" t="s">
        <v>491</v>
      </c>
      <c r="D130" s="209">
        <f t="shared" ref="D130:D131" si="79">E130+F130+G130</f>
        <v>5469.4</v>
      </c>
      <c r="E130" s="136">
        <v>1705.6</v>
      </c>
      <c r="F130" s="136">
        <v>3763.8</v>
      </c>
      <c r="G130" s="136">
        <v>0</v>
      </c>
      <c r="H130" s="209">
        <f t="shared" ref="H130:H131" si="80">I130+K130+J130</f>
        <v>0</v>
      </c>
      <c r="I130" s="136">
        <v>0</v>
      </c>
      <c r="J130" s="136">
        <v>0</v>
      </c>
      <c r="K130" s="136">
        <v>0</v>
      </c>
      <c r="L130" s="135" t="s">
        <v>777</v>
      </c>
      <c r="M130" s="135" t="s">
        <v>709</v>
      </c>
    </row>
    <row r="131" spans="1:13" ht="178.5" x14ac:dyDescent="0.25">
      <c r="A131" s="135" t="s">
        <v>313</v>
      </c>
      <c r="B131" s="135" t="s">
        <v>558</v>
      </c>
      <c r="C131" s="135" t="s">
        <v>491</v>
      </c>
      <c r="D131" s="209">
        <f t="shared" si="79"/>
        <v>8345.0399999999991</v>
      </c>
      <c r="E131" s="136">
        <v>6567.36</v>
      </c>
      <c r="F131" s="136">
        <v>1777.68</v>
      </c>
      <c r="G131" s="136">
        <v>0</v>
      </c>
      <c r="H131" s="209">
        <f t="shared" si="80"/>
        <v>1938.2</v>
      </c>
      <c r="I131" s="136">
        <v>186.7</v>
      </c>
      <c r="J131" s="136">
        <v>1751.5</v>
      </c>
      <c r="K131" s="136">
        <v>0</v>
      </c>
      <c r="L131" s="135" t="s">
        <v>777</v>
      </c>
      <c r="M131" s="135" t="s">
        <v>710</v>
      </c>
    </row>
    <row r="132" spans="1:13" x14ac:dyDescent="0.25">
      <c r="A132" s="134" t="s">
        <v>321</v>
      </c>
      <c r="B132" s="134" t="s">
        <v>489</v>
      </c>
      <c r="C132" s="134" t="s">
        <v>489</v>
      </c>
      <c r="D132" s="210">
        <f>E132+F132+G132</f>
        <v>10670.2</v>
      </c>
      <c r="E132" s="210">
        <f>E133+E134+E135</f>
        <v>0</v>
      </c>
      <c r="F132" s="210">
        <f t="shared" ref="F132:G132" si="81">F133+F134+F135</f>
        <v>10670.2</v>
      </c>
      <c r="G132" s="210">
        <f t="shared" si="81"/>
        <v>0</v>
      </c>
      <c r="H132" s="210">
        <f>I132+J132+K132</f>
        <v>2775.9</v>
      </c>
      <c r="I132" s="210">
        <f>I133+I134</f>
        <v>0</v>
      </c>
      <c r="J132" s="210">
        <f>J133+J134</f>
        <v>2775.9</v>
      </c>
      <c r="K132" s="210">
        <f>K133+K134</f>
        <v>0</v>
      </c>
      <c r="L132" s="134" t="s">
        <v>489</v>
      </c>
      <c r="M132" s="135" t="s">
        <v>489</v>
      </c>
    </row>
    <row r="133" spans="1:13" ht="127.5" x14ac:dyDescent="0.25">
      <c r="A133" s="135" t="s">
        <v>322</v>
      </c>
      <c r="B133" s="135" t="s">
        <v>527</v>
      </c>
      <c r="C133" s="135" t="s">
        <v>491</v>
      </c>
      <c r="D133" s="136">
        <v>2384.1999999999998</v>
      </c>
      <c r="E133" s="136">
        <v>0</v>
      </c>
      <c r="F133" s="136">
        <v>2384.1999999999998</v>
      </c>
      <c r="G133" s="136">
        <v>0</v>
      </c>
      <c r="H133" s="209">
        <f t="shared" ref="H133:H135" si="82">I133+J133+K133</f>
        <v>1279</v>
      </c>
      <c r="I133" s="136">
        <v>0</v>
      </c>
      <c r="J133" s="136">
        <v>1279</v>
      </c>
      <c r="K133" s="136">
        <v>0</v>
      </c>
      <c r="L133" s="135" t="s">
        <v>777</v>
      </c>
      <c r="M133" s="135" t="s">
        <v>711</v>
      </c>
    </row>
    <row r="134" spans="1:13" ht="118.5" customHeight="1" x14ac:dyDescent="0.25">
      <c r="A134" s="135" t="s">
        <v>326</v>
      </c>
      <c r="B134" s="135" t="s">
        <v>527</v>
      </c>
      <c r="C134" s="135" t="s">
        <v>491</v>
      </c>
      <c r="D134" s="136">
        <v>7249</v>
      </c>
      <c r="E134" s="136">
        <v>0</v>
      </c>
      <c r="F134" s="136">
        <v>7249</v>
      </c>
      <c r="G134" s="136">
        <v>0</v>
      </c>
      <c r="H134" s="209">
        <f t="shared" si="82"/>
        <v>1496.9</v>
      </c>
      <c r="I134" s="136">
        <v>0</v>
      </c>
      <c r="J134" s="136">
        <v>1496.9</v>
      </c>
      <c r="K134" s="136">
        <v>0</v>
      </c>
      <c r="L134" s="135" t="s">
        <v>777</v>
      </c>
      <c r="M134" s="135" t="s">
        <v>712</v>
      </c>
    </row>
    <row r="135" spans="1:13" ht="89.25" hidden="1" x14ac:dyDescent="0.25">
      <c r="A135" s="135" t="s">
        <v>328</v>
      </c>
      <c r="B135" s="135" t="s">
        <v>527</v>
      </c>
      <c r="C135" s="135" t="s">
        <v>491</v>
      </c>
      <c r="D135" s="136">
        <v>1037</v>
      </c>
      <c r="E135" s="136">
        <v>0</v>
      </c>
      <c r="F135" s="136">
        <v>1037</v>
      </c>
      <c r="G135" s="136">
        <v>0</v>
      </c>
      <c r="H135" s="209">
        <f t="shared" si="82"/>
        <v>0</v>
      </c>
      <c r="I135" s="136">
        <v>0</v>
      </c>
      <c r="J135" s="136">
        <v>0</v>
      </c>
      <c r="K135" s="136">
        <v>0</v>
      </c>
      <c r="L135" s="135" t="s">
        <v>504</v>
      </c>
      <c r="M135" s="135" t="s">
        <v>462</v>
      </c>
    </row>
    <row r="136" spans="1:13" x14ac:dyDescent="0.25">
      <c r="A136" s="145" t="s">
        <v>330</v>
      </c>
      <c r="B136" s="145" t="s">
        <v>460</v>
      </c>
      <c r="C136" s="145" t="s">
        <v>460</v>
      </c>
      <c r="D136" s="146">
        <f>D137+D140+D145</f>
        <v>144320.6</v>
      </c>
      <c r="E136" s="146">
        <f t="shared" ref="E136:K136" si="83">E137+E140+E145</f>
        <v>36945.4</v>
      </c>
      <c r="F136" s="146">
        <f t="shared" si="83"/>
        <v>107375.20000000001</v>
      </c>
      <c r="G136" s="146">
        <f t="shared" si="83"/>
        <v>0</v>
      </c>
      <c r="H136" s="146">
        <f t="shared" si="83"/>
        <v>86812.700000000012</v>
      </c>
      <c r="I136" s="146">
        <f t="shared" si="83"/>
        <v>20071.7</v>
      </c>
      <c r="J136" s="146">
        <f t="shared" si="83"/>
        <v>66741</v>
      </c>
      <c r="K136" s="146">
        <f t="shared" si="83"/>
        <v>0</v>
      </c>
      <c r="L136" s="145" t="s">
        <v>489</v>
      </c>
      <c r="M136" s="145" t="s">
        <v>460</v>
      </c>
    </row>
    <row r="137" spans="1:13" x14ac:dyDescent="0.25">
      <c r="A137" s="134" t="s">
        <v>331</v>
      </c>
      <c r="B137" s="134" t="s">
        <v>489</v>
      </c>
      <c r="C137" s="134" t="s">
        <v>489</v>
      </c>
      <c r="D137" s="142">
        <v>26862.2</v>
      </c>
      <c r="E137" s="142">
        <v>0</v>
      </c>
      <c r="F137" s="142">
        <v>26862.2</v>
      </c>
      <c r="G137" s="142">
        <v>0</v>
      </c>
      <c r="H137" s="142">
        <f>I137+J137+K137</f>
        <v>24800.1</v>
      </c>
      <c r="I137" s="142">
        <v>0</v>
      </c>
      <c r="J137" s="142">
        <f>J138+J139</f>
        <v>24800.1</v>
      </c>
      <c r="K137" s="142">
        <v>0</v>
      </c>
      <c r="L137" s="134" t="s">
        <v>489</v>
      </c>
      <c r="M137" s="134" t="s">
        <v>489</v>
      </c>
    </row>
    <row r="138" spans="1:13" ht="204" x14ac:dyDescent="0.25">
      <c r="A138" s="135" t="s">
        <v>332</v>
      </c>
      <c r="B138" s="135" t="s">
        <v>559</v>
      </c>
      <c r="C138" s="135" t="s">
        <v>491</v>
      </c>
      <c r="D138" s="136">
        <v>17068.8</v>
      </c>
      <c r="E138" s="136">
        <v>0</v>
      </c>
      <c r="F138" s="136">
        <v>17068.8</v>
      </c>
      <c r="G138" s="136">
        <v>0</v>
      </c>
      <c r="H138" s="136">
        <f>I138+J138+K138</f>
        <v>15054.5</v>
      </c>
      <c r="I138" s="136">
        <v>0</v>
      </c>
      <c r="J138" s="136">
        <v>15054.5</v>
      </c>
      <c r="K138" s="136">
        <v>0</v>
      </c>
      <c r="L138" s="135" t="s">
        <v>777</v>
      </c>
      <c r="M138" s="135" t="s">
        <v>713</v>
      </c>
    </row>
    <row r="139" spans="1:13" ht="102" x14ac:dyDescent="0.25">
      <c r="A139" s="135" t="s">
        <v>335</v>
      </c>
      <c r="B139" s="135" t="s">
        <v>499</v>
      </c>
      <c r="C139" s="135" t="s">
        <v>491</v>
      </c>
      <c r="D139" s="136">
        <v>9793.4</v>
      </c>
      <c r="E139" s="136">
        <v>0</v>
      </c>
      <c r="F139" s="136">
        <v>9793.4</v>
      </c>
      <c r="G139" s="136">
        <v>0</v>
      </c>
      <c r="H139" s="209">
        <f>I139+J139+K139</f>
        <v>9745.6</v>
      </c>
      <c r="I139" s="136">
        <v>0</v>
      </c>
      <c r="J139" s="136">
        <v>9745.6</v>
      </c>
      <c r="K139" s="136">
        <v>0</v>
      </c>
      <c r="L139" s="135" t="s">
        <v>777</v>
      </c>
      <c r="M139" s="135" t="s">
        <v>714</v>
      </c>
    </row>
    <row r="140" spans="1:13" x14ac:dyDescent="0.25">
      <c r="A140" s="134" t="s">
        <v>337</v>
      </c>
      <c r="B140" s="134" t="s">
        <v>489</v>
      </c>
      <c r="C140" s="134" t="s">
        <v>489</v>
      </c>
      <c r="D140" s="429">
        <f>E140+F140+G140</f>
        <v>1634.4</v>
      </c>
      <c r="E140" s="429">
        <v>0</v>
      </c>
      <c r="F140" s="429">
        <v>1634.4</v>
      </c>
      <c r="G140" s="429">
        <v>0</v>
      </c>
      <c r="H140" s="429">
        <f>I140+J140+K140</f>
        <v>470.5</v>
      </c>
      <c r="I140" s="429">
        <f>I141+I142+I143+I144</f>
        <v>0</v>
      </c>
      <c r="J140" s="429">
        <f>J141+J142+J143+J144</f>
        <v>470.5</v>
      </c>
      <c r="K140" s="429">
        <f>K141+K142+K143+K144</f>
        <v>0</v>
      </c>
      <c r="L140" s="135" t="s">
        <v>489</v>
      </c>
      <c r="M140" s="135" t="s">
        <v>489</v>
      </c>
    </row>
    <row r="141" spans="1:13" ht="178.5" x14ac:dyDescent="0.25">
      <c r="A141" s="135" t="s">
        <v>338</v>
      </c>
      <c r="B141" s="135" t="s">
        <v>560</v>
      </c>
      <c r="C141" s="135" t="s">
        <v>491</v>
      </c>
      <c r="D141" s="136">
        <v>506.4</v>
      </c>
      <c r="E141" s="136">
        <v>0</v>
      </c>
      <c r="F141" s="136">
        <v>506.4</v>
      </c>
      <c r="G141" s="136">
        <v>0</v>
      </c>
      <c r="H141" s="209">
        <f t="shared" ref="H141:H144" si="84">I141+J141+K141</f>
        <v>470.5</v>
      </c>
      <c r="I141" s="136">
        <v>0</v>
      </c>
      <c r="J141" s="136">
        <v>470.5</v>
      </c>
      <c r="K141" s="136">
        <v>0</v>
      </c>
      <c r="L141" s="135" t="s">
        <v>777</v>
      </c>
      <c r="M141" s="135" t="s">
        <v>681</v>
      </c>
    </row>
    <row r="142" spans="1:13" ht="178.5" x14ac:dyDescent="0.25">
      <c r="A142" s="135" t="s">
        <v>341</v>
      </c>
      <c r="B142" s="135" t="s">
        <v>560</v>
      </c>
      <c r="C142" s="135" t="s">
        <v>491</v>
      </c>
      <c r="D142" s="136">
        <v>706.4</v>
      </c>
      <c r="E142" s="136">
        <v>0</v>
      </c>
      <c r="F142" s="136">
        <v>706.4</v>
      </c>
      <c r="G142" s="136">
        <v>0</v>
      </c>
      <c r="H142" s="209">
        <f t="shared" si="84"/>
        <v>0</v>
      </c>
      <c r="I142" s="136">
        <v>0</v>
      </c>
      <c r="J142" s="136">
        <v>0</v>
      </c>
      <c r="K142" s="136">
        <v>0</v>
      </c>
      <c r="L142" s="135" t="s">
        <v>610</v>
      </c>
      <c r="M142" s="135" t="s">
        <v>682</v>
      </c>
    </row>
    <row r="143" spans="1:13" ht="178.5" x14ac:dyDescent="0.25">
      <c r="A143" s="135" t="s">
        <v>345</v>
      </c>
      <c r="B143" s="135" t="s">
        <v>560</v>
      </c>
      <c r="C143" s="135" t="s">
        <v>491</v>
      </c>
      <c r="D143" s="136">
        <v>375.1</v>
      </c>
      <c r="E143" s="136">
        <v>0</v>
      </c>
      <c r="F143" s="136">
        <v>375.1</v>
      </c>
      <c r="G143" s="136">
        <v>0</v>
      </c>
      <c r="H143" s="209">
        <f t="shared" si="84"/>
        <v>0</v>
      </c>
      <c r="I143" s="136">
        <v>0</v>
      </c>
      <c r="J143" s="136">
        <v>0</v>
      </c>
      <c r="K143" s="136">
        <v>0</v>
      </c>
      <c r="L143" s="135" t="s">
        <v>610</v>
      </c>
      <c r="M143" s="135" t="s">
        <v>683</v>
      </c>
    </row>
    <row r="144" spans="1:13" ht="178.5" x14ac:dyDescent="0.25">
      <c r="A144" s="135" t="s">
        <v>348</v>
      </c>
      <c r="B144" s="135" t="s">
        <v>560</v>
      </c>
      <c r="C144" s="135" t="s">
        <v>491</v>
      </c>
      <c r="D144" s="136">
        <v>46.5</v>
      </c>
      <c r="E144" s="136">
        <v>0</v>
      </c>
      <c r="F144" s="136">
        <v>46.5</v>
      </c>
      <c r="G144" s="136">
        <v>0</v>
      </c>
      <c r="H144" s="209">
        <f t="shared" si="84"/>
        <v>0</v>
      </c>
      <c r="I144" s="136">
        <v>0</v>
      </c>
      <c r="J144" s="136">
        <v>0</v>
      </c>
      <c r="K144" s="136">
        <v>0</v>
      </c>
      <c r="L144" s="135" t="s">
        <v>777</v>
      </c>
      <c r="M144" s="323" t="s">
        <v>684</v>
      </c>
    </row>
    <row r="145" spans="1:27" x14ac:dyDescent="0.25">
      <c r="A145" s="134" t="s">
        <v>353</v>
      </c>
      <c r="B145" s="134" t="s">
        <v>489</v>
      </c>
      <c r="C145" s="134" t="s">
        <v>489</v>
      </c>
      <c r="D145" s="210">
        <f t="shared" ref="D145:I145" si="85">D146</f>
        <v>115824</v>
      </c>
      <c r="E145" s="210">
        <f t="shared" si="85"/>
        <v>36945.4</v>
      </c>
      <c r="F145" s="210">
        <f t="shared" si="85"/>
        <v>78878.600000000006</v>
      </c>
      <c r="G145" s="210">
        <f t="shared" si="85"/>
        <v>0</v>
      </c>
      <c r="H145" s="210">
        <f>I145+J145+K145</f>
        <v>61542.100000000006</v>
      </c>
      <c r="I145" s="210">
        <f t="shared" si="85"/>
        <v>20071.7</v>
      </c>
      <c r="J145" s="142">
        <f>J146</f>
        <v>41470.400000000001</v>
      </c>
      <c r="K145" s="210">
        <f>K146</f>
        <v>0</v>
      </c>
      <c r="L145" s="134" t="s">
        <v>489</v>
      </c>
      <c r="M145" s="134" t="s">
        <v>489</v>
      </c>
    </row>
    <row r="146" spans="1:27" ht="114.75" x14ac:dyDescent="0.25">
      <c r="A146" s="135" t="s">
        <v>354</v>
      </c>
      <c r="B146" s="135" t="s">
        <v>532</v>
      </c>
      <c r="C146" s="135" t="s">
        <v>491</v>
      </c>
      <c r="D146" s="136">
        <v>115824</v>
      </c>
      <c r="E146" s="136">
        <v>36945.4</v>
      </c>
      <c r="F146" s="136">
        <v>78878.600000000006</v>
      </c>
      <c r="G146" s="136">
        <v>0</v>
      </c>
      <c r="H146" s="136">
        <f>I146+J146+K146</f>
        <v>61542.100000000006</v>
      </c>
      <c r="I146" s="136">
        <v>20071.7</v>
      </c>
      <c r="J146" s="136">
        <v>41470.400000000001</v>
      </c>
      <c r="K146" s="136">
        <v>0</v>
      </c>
      <c r="L146" s="135" t="s">
        <v>777</v>
      </c>
      <c r="M146" s="135" t="s">
        <v>715</v>
      </c>
    </row>
    <row r="147" spans="1:27" ht="178.5" hidden="1" x14ac:dyDescent="0.25">
      <c r="A147" s="135" t="s">
        <v>357</v>
      </c>
      <c r="B147" s="135" t="s">
        <v>561</v>
      </c>
      <c r="C147" s="135" t="s">
        <v>519</v>
      </c>
      <c r="D147" s="136">
        <v>50664</v>
      </c>
      <c r="E147" s="136">
        <v>0</v>
      </c>
      <c r="F147" s="136">
        <v>50664</v>
      </c>
      <c r="G147" s="136">
        <v>0</v>
      </c>
      <c r="H147" s="136">
        <v>0</v>
      </c>
      <c r="I147" s="136">
        <v>0</v>
      </c>
      <c r="J147" s="136">
        <v>0</v>
      </c>
      <c r="K147" s="136">
        <v>0</v>
      </c>
      <c r="L147" s="135" t="s">
        <v>504</v>
      </c>
      <c r="M147" s="135" t="s">
        <v>562</v>
      </c>
    </row>
    <row r="148" spans="1:27" ht="76.5" hidden="1" x14ac:dyDescent="0.25">
      <c r="A148" s="135" t="s">
        <v>637</v>
      </c>
      <c r="B148" s="135" t="s">
        <v>639</v>
      </c>
      <c r="C148" s="135">
        <v>2023</v>
      </c>
      <c r="D148" s="209"/>
      <c r="E148" s="209"/>
      <c r="F148" s="209"/>
      <c r="G148" s="209"/>
      <c r="H148" s="209"/>
      <c r="I148" s="209"/>
      <c r="J148" s="209"/>
      <c r="K148" s="209"/>
      <c r="L148" s="135"/>
      <c r="M148" s="135"/>
    </row>
    <row r="149" spans="1:27" x14ac:dyDescent="0.25">
      <c r="A149" s="479" t="s">
        <v>500</v>
      </c>
      <c r="B149" s="479"/>
      <c r="C149" s="479"/>
      <c r="D149" s="481">
        <f>D136+D132+D129+D128+D126+D122+D115+D71+D68+D64+D62+D60+D56+D52+D42+D35+D147</f>
        <v>2735856.4800000004</v>
      </c>
      <c r="E149" s="481">
        <f t="shared" ref="E149:K149" si="86">E136+E132+E129+E128+E126+E122+E115+E71+E68+E64+E62+E60+E56+E52+E42+E35+E147</f>
        <v>464517.35999999993</v>
      </c>
      <c r="F149" s="481">
        <f t="shared" si="86"/>
        <v>2271339.12</v>
      </c>
      <c r="G149" s="481">
        <f t="shared" si="86"/>
        <v>0</v>
      </c>
      <c r="H149" s="481">
        <f t="shared" si="86"/>
        <v>1390280.3</v>
      </c>
      <c r="I149" s="481">
        <f t="shared" si="86"/>
        <v>267315.90000000002</v>
      </c>
      <c r="J149" s="481">
        <f t="shared" si="86"/>
        <v>1122964.3999999999</v>
      </c>
      <c r="K149" s="481">
        <f t="shared" si="86"/>
        <v>0</v>
      </c>
      <c r="L149" s="479" t="s">
        <v>489</v>
      </c>
      <c r="M149" s="479" t="s">
        <v>489</v>
      </c>
      <c r="P149" s="491"/>
      <c r="Q149" s="491"/>
      <c r="R149" s="491"/>
      <c r="S149" s="491"/>
      <c r="T149" s="491"/>
      <c r="U149" s="491"/>
      <c r="V149" s="491"/>
      <c r="W149" s="491"/>
      <c r="X149" s="492"/>
      <c r="Y149" s="214"/>
      <c r="Z149" s="214"/>
      <c r="AA149" s="214"/>
    </row>
    <row r="150" spans="1:27" x14ac:dyDescent="0.25">
      <c r="A150" s="479"/>
      <c r="B150" s="479"/>
      <c r="C150" s="479"/>
      <c r="D150" s="481"/>
      <c r="E150" s="481"/>
      <c r="F150" s="481"/>
      <c r="G150" s="481"/>
      <c r="H150" s="481"/>
      <c r="I150" s="481"/>
      <c r="J150" s="481"/>
      <c r="K150" s="481"/>
      <c r="L150" s="479"/>
      <c r="M150" s="479"/>
      <c r="N150" s="213">
        <f>H149-I149-J149</f>
        <v>0</v>
      </c>
      <c r="P150" s="491"/>
      <c r="Q150" s="491"/>
      <c r="R150" s="491"/>
      <c r="S150" s="491"/>
      <c r="T150" s="491"/>
      <c r="U150" s="491"/>
      <c r="V150" s="491"/>
      <c r="W150" s="491"/>
      <c r="X150" s="492"/>
      <c r="Y150" s="215"/>
      <c r="Z150" s="214"/>
      <c r="AA150" s="214"/>
    </row>
    <row r="151" spans="1:27" x14ac:dyDescent="0.25">
      <c r="A151" s="479"/>
      <c r="B151" s="479"/>
      <c r="C151" s="479"/>
      <c r="D151" s="481"/>
      <c r="E151" s="481"/>
      <c r="F151" s="481"/>
      <c r="G151" s="481"/>
      <c r="H151" s="481"/>
      <c r="I151" s="481"/>
      <c r="J151" s="481"/>
      <c r="K151" s="481"/>
      <c r="L151" s="479"/>
      <c r="M151" s="479"/>
      <c r="P151" s="491"/>
      <c r="Q151" s="491"/>
      <c r="R151" s="491"/>
      <c r="S151" s="491"/>
      <c r="T151" s="491"/>
      <c r="U151" s="491"/>
      <c r="V151" s="491"/>
      <c r="W151" s="491"/>
      <c r="X151" s="492"/>
      <c r="Y151" s="214"/>
      <c r="Z151" s="214"/>
      <c r="AA151" s="214"/>
    </row>
    <row r="152" spans="1:27" x14ac:dyDescent="0.25">
      <c r="A152" s="479"/>
      <c r="B152" s="479"/>
      <c r="C152" s="479"/>
      <c r="D152" s="481"/>
      <c r="E152" s="481"/>
      <c r="F152" s="481"/>
      <c r="G152" s="481"/>
      <c r="H152" s="481"/>
      <c r="I152" s="481"/>
      <c r="J152" s="481"/>
      <c r="K152" s="481"/>
      <c r="L152" s="479"/>
      <c r="M152" s="479"/>
      <c r="P152" s="491"/>
      <c r="Q152" s="491"/>
      <c r="R152" s="491"/>
      <c r="S152" s="491"/>
      <c r="T152" s="491"/>
      <c r="U152" s="491"/>
      <c r="V152" s="491"/>
      <c r="W152" s="491"/>
      <c r="X152" s="492"/>
      <c r="Y152" s="214"/>
      <c r="Z152" s="214"/>
      <c r="AA152" s="214"/>
    </row>
    <row r="153" spans="1:27" x14ac:dyDescent="0.25">
      <c r="A153" s="487" t="s">
        <v>563</v>
      </c>
      <c r="B153" s="487"/>
      <c r="C153" s="487"/>
      <c r="D153" s="487"/>
      <c r="E153" s="487"/>
      <c r="F153" s="487"/>
      <c r="G153" s="487"/>
      <c r="H153" s="487"/>
      <c r="I153" s="487"/>
      <c r="J153" s="487"/>
      <c r="K153" s="487"/>
      <c r="L153" s="487"/>
      <c r="M153" s="487"/>
    </row>
    <row r="154" spans="1:27" ht="114.75" x14ac:dyDescent="0.25">
      <c r="A154" s="135" t="s">
        <v>564</v>
      </c>
      <c r="B154" s="135" t="s">
        <v>565</v>
      </c>
      <c r="C154" s="135" t="s">
        <v>519</v>
      </c>
      <c r="D154" s="136">
        <v>143895.5</v>
      </c>
      <c r="E154" s="136">
        <v>0</v>
      </c>
      <c r="F154" s="136">
        <v>143895.5</v>
      </c>
      <c r="G154" s="136">
        <v>0</v>
      </c>
      <c r="H154" s="136">
        <f>I154+J154+K154</f>
        <v>56780</v>
      </c>
      <c r="I154" s="136">
        <v>0</v>
      </c>
      <c r="J154" s="136">
        <v>56780</v>
      </c>
      <c r="K154" s="136">
        <v>0</v>
      </c>
      <c r="L154" s="135" t="s">
        <v>576</v>
      </c>
      <c r="M154" s="135" t="s">
        <v>618</v>
      </c>
    </row>
    <row r="155" spans="1:27" x14ac:dyDescent="0.25">
      <c r="A155" s="479" t="s">
        <v>500</v>
      </c>
      <c r="B155" s="479"/>
      <c r="C155" s="479"/>
      <c r="D155" s="481">
        <v>143895.5</v>
      </c>
      <c r="E155" s="481">
        <v>0</v>
      </c>
      <c r="F155" s="481">
        <v>143895.5</v>
      </c>
      <c r="G155" s="481">
        <v>0</v>
      </c>
      <c r="H155" s="481">
        <f>H154</f>
        <v>56780</v>
      </c>
      <c r="I155" s="481">
        <f t="shared" ref="I155:K155" si="87">I154</f>
        <v>0</v>
      </c>
      <c r="J155" s="481">
        <f t="shared" si="87"/>
        <v>56780</v>
      </c>
      <c r="K155" s="481">
        <f t="shared" si="87"/>
        <v>0</v>
      </c>
      <c r="L155" s="479" t="s">
        <v>489</v>
      </c>
      <c r="M155" s="479" t="s">
        <v>489</v>
      </c>
    </row>
    <row r="156" spans="1:27" x14ac:dyDescent="0.25">
      <c r="A156" s="479"/>
      <c r="B156" s="479"/>
      <c r="C156" s="479"/>
      <c r="D156" s="481"/>
      <c r="E156" s="481"/>
      <c r="F156" s="481"/>
      <c r="G156" s="481"/>
      <c r="H156" s="481"/>
      <c r="I156" s="481"/>
      <c r="J156" s="481"/>
      <c r="K156" s="481"/>
      <c r="L156" s="479"/>
      <c r="M156" s="479"/>
    </row>
    <row r="157" spans="1:27" x14ac:dyDescent="0.25">
      <c r="A157" s="479"/>
      <c r="B157" s="479"/>
      <c r="C157" s="479"/>
      <c r="D157" s="481"/>
      <c r="E157" s="481"/>
      <c r="F157" s="481"/>
      <c r="G157" s="481"/>
      <c r="H157" s="481"/>
      <c r="I157" s="481"/>
      <c r="J157" s="481"/>
      <c r="K157" s="481"/>
      <c r="L157" s="479"/>
      <c r="M157" s="479"/>
    </row>
    <row r="158" spans="1:27" x14ac:dyDescent="0.25">
      <c r="A158" s="479"/>
      <c r="B158" s="479"/>
      <c r="C158" s="479"/>
      <c r="D158" s="481"/>
      <c r="E158" s="481"/>
      <c r="F158" s="481"/>
      <c r="G158" s="481"/>
      <c r="H158" s="481"/>
      <c r="I158" s="481"/>
      <c r="J158" s="481"/>
      <c r="K158" s="481"/>
      <c r="L158" s="479"/>
      <c r="M158" s="479"/>
    </row>
    <row r="159" spans="1:27" x14ac:dyDescent="0.25">
      <c r="A159" s="487" t="s">
        <v>566</v>
      </c>
      <c r="B159" s="487"/>
      <c r="C159" s="487"/>
      <c r="D159" s="487"/>
      <c r="E159" s="487"/>
      <c r="F159" s="487"/>
      <c r="G159" s="487"/>
      <c r="H159" s="487"/>
      <c r="I159" s="487"/>
      <c r="J159" s="487"/>
      <c r="K159" s="487"/>
      <c r="L159" s="487"/>
      <c r="M159" s="487"/>
    </row>
    <row r="160" spans="1:27" ht="63.75" x14ac:dyDescent="0.25">
      <c r="A160" s="135" t="s">
        <v>366</v>
      </c>
      <c r="B160" s="135" t="s">
        <v>567</v>
      </c>
      <c r="C160" s="135" t="s">
        <v>491</v>
      </c>
      <c r="D160" s="136">
        <v>158292.4</v>
      </c>
      <c r="E160" s="136">
        <v>0</v>
      </c>
      <c r="F160" s="136">
        <v>158292.4</v>
      </c>
      <c r="G160" s="136">
        <v>0</v>
      </c>
      <c r="H160" s="208">
        <f>I160+J160+K160</f>
        <v>128942.7</v>
      </c>
      <c r="I160" s="136">
        <v>0</v>
      </c>
      <c r="J160" s="136">
        <v>128942.7</v>
      </c>
      <c r="K160" s="136">
        <v>0</v>
      </c>
      <c r="L160" s="135" t="s">
        <v>777</v>
      </c>
      <c r="M160" s="135" t="s">
        <v>598</v>
      </c>
    </row>
    <row r="161" spans="1:13" ht="51" x14ac:dyDescent="0.25">
      <c r="A161" s="135" t="s">
        <v>568</v>
      </c>
      <c r="B161" s="135" t="s">
        <v>567</v>
      </c>
      <c r="C161" s="135" t="s">
        <v>491</v>
      </c>
      <c r="D161" s="136">
        <v>46367.8</v>
      </c>
      <c r="E161" s="136">
        <v>0</v>
      </c>
      <c r="F161" s="136">
        <v>46367.8</v>
      </c>
      <c r="G161" s="136">
        <v>0</v>
      </c>
      <c r="H161" s="136">
        <f>I161+J161+K161</f>
        <v>25973.1</v>
      </c>
      <c r="I161" s="136">
        <v>0</v>
      </c>
      <c r="J161" s="136">
        <v>25973.1</v>
      </c>
      <c r="K161" s="136">
        <v>0</v>
      </c>
      <c r="L161" s="135" t="s">
        <v>777</v>
      </c>
      <c r="M161" s="135" t="s">
        <v>599</v>
      </c>
    </row>
    <row r="162" spans="1:13" ht="51" x14ac:dyDescent="0.25">
      <c r="A162" s="134" t="s">
        <v>374</v>
      </c>
      <c r="B162" s="134" t="s">
        <v>567</v>
      </c>
      <c r="C162" s="134" t="s">
        <v>491</v>
      </c>
      <c r="D162" s="210">
        <f>D163</f>
        <v>27267.95</v>
      </c>
      <c r="E162" s="210">
        <f t="shared" ref="E162:I162" si="88">E163</f>
        <v>0</v>
      </c>
      <c r="F162" s="210">
        <f t="shared" si="88"/>
        <v>27267.95</v>
      </c>
      <c r="G162" s="210">
        <f t="shared" si="88"/>
        <v>0</v>
      </c>
      <c r="H162" s="210">
        <f t="shared" si="88"/>
        <v>25179.599999999999</v>
      </c>
      <c r="I162" s="210">
        <f t="shared" si="88"/>
        <v>0</v>
      </c>
      <c r="J162" s="142">
        <f>J163</f>
        <v>25179.599999999999</v>
      </c>
      <c r="K162" s="210">
        <f>K163</f>
        <v>0</v>
      </c>
      <c r="L162" s="135" t="s">
        <v>777</v>
      </c>
      <c r="M162" s="134" t="s">
        <v>489</v>
      </c>
    </row>
    <row r="163" spans="1:13" ht="51" x14ac:dyDescent="0.25">
      <c r="A163" s="135" t="s">
        <v>569</v>
      </c>
      <c r="B163" s="135" t="s">
        <v>567</v>
      </c>
      <c r="C163" s="135" t="s">
        <v>519</v>
      </c>
      <c r="D163" s="136">
        <f>E163+F163+G163</f>
        <v>27267.95</v>
      </c>
      <c r="E163" s="136">
        <v>0</v>
      </c>
      <c r="F163" s="209">
        <v>27267.95</v>
      </c>
      <c r="G163" s="136">
        <v>0</v>
      </c>
      <c r="H163" s="208">
        <f t="shared" ref="H163:H164" si="89">I163+J163+K163</f>
        <v>25179.599999999999</v>
      </c>
      <c r="I163" s="136">
        <v>0</v>
      </c>
      <c r="J163" s="136">
        <v>25179.599999999999</v>
      </c>
      <c r="K163" s="136">
        <v>0</v>
      </c>
      <c r="L163" s="135" t="s">
        <v>777</v>
      </c>
      <c r="M163" s="135" t="s">
        <v>690</v>
      </c>
    </row>
    <row r="164" spans="1:13" ht="153" customHeight="1" x14ac:dyDescent="0.25">
      <c r="A164" s="135" t="s">
        <v>381</v>
      </c>
      <c r="B164" s="135" t="s">
        <v>506</v>
      </c>
      <c r="C164" s="135" t="s">
        <v>491</v>
      </c>
      <c r="D164" s="136">
        <v>1302075.8</v>
      </c>
      <c r="E164" s="136">
        <v>0</v>
      </c>
      <c r="F164" s="136">
        <v>1302075.8</v>
      </c>
      <c r="G164" s="136">
        <v>0</v>
      </c>
      <c r="H164" s="208">
        <f t="shared" si="89"/>
        <v>1075240.6000000001</v>
      </c>
      <c r="I164" s="136">
        <v>0</v>
      </c>
      <c r="J164" s="136">
        <v>1075240.6000000001</v>
      </c>
      <c r="K164" s="136">
        <v>0</v>
      </c>
      <c r="L164" s="135" t="s">
        <v>777</v>
      </c>
      <c r="M164" s="135" t="s">
        <v>644</v>
      </c>
    </row>
    <row r="165" spans="1:13" ht="114.75" x14ac:dyDescent="0.25">
      <c r="A165" s="135" t="s">
        <v>389</v>
      </c>
      <c r="B165" s="135" t="s">
        <v>506</v>
      </c>
      <c r="C165" s="135" t="s">
        <v>491</v>
      </c>
      <c r="D165" s="136">
        <v>140489.20000000001</v>
      </c>
      <c r="E165" s="136">
        <v>0</v>
      </c>
      <c r="F165" s="136">
        <v>140489.20000000001</v>
      </c>
      <c r="G165" s="136">
        <v>0</v>
      </c>
      <c r="H165" s="136">
        <f>I165+J165+K165</f>
        <v>69782.399999999994</v>
      </c>
      <c r="I165" s="136">
        <v>0</v>
      </c>
      <c r="J165" s="136">
        <v>69782.399999999994</v>
      </c>
      <c r="K165" s="136">
        <v>0</v>
      </c>
      <c r="L165" s="135" t="s">
        <v>777</v>
      </c>
      <c r="M165" s="135" t="s">
        <v>685</v>
      </c>
    </row>
    <row r="166" spans="1:13" ht="178.5" hidden="1" x14ac:dyDescent="0.25">
      <c r="A166" s="135" t="s">
        <v>570</v>
      </c>
      <c r="B166" s="135" t="s">
        <v>571</v>
      </c>
      <c r="C166" s="135" t="s">
        <v>491</v>
      </c>
      <c r="D166" s="136">
        <v>7345</v>
      </c>
      <c r="E166" s="136">
        <v>0</v>
      </c>
      <c r="F166" s="136">
        <v>7345</v>
      </c>
      <c r="G166" s="136">
        <v>0</v>
      </c>
      <c r="H166" s="136">
        <v>0</v>
      </c>
      <c r="I166" s="136">
        <v>0</v>
      </c>
      <c r="J166" s="136">
        <v>0</v>
      </c>
      <c r="K166" s="136">
        <v>0</v>
      </c>
      <c r="L166" s="135" t="s">
        <v>777</v>
      </c>
      <c r="M166" s="135" t="s">
        <v>572</v>
      </c>
    </row>
    <row r="167" spans="1:13" ht="25.5" x14ac:dyDescent="0.25">
      <c r="A167" s="135" t="s">
        <v>573</v>
      </c>
      <c r="B167" s="135" t="s">
        <v>489</v>
      </c>
      <c r="C167" s="135" t="s">
        <v>491</v>
      </c>
      <c r="D167" s="209">
        <f t="shared" ref="D167:I167" si="90">D168+D170+D169</f>
        <v>31919</v>
      </c>
      <c r="E167" s="209">
        <f t="shared" si="90"/>
        <v>0</v>
      </c>
      <c r="F167" s="209">
        <f t="shared" si="90"/>
        <v>31919</v>
      </c>
      <c r="G167" s="209">
        <f t="shared" si="90"/>
        <v>0</v>
      </c>
      <c r="H167" s="209">
        <f t="shared" si="90"/>
        <v>20187.699999999997</v>
      </c>
      <c r="I167" s="209">
        <f t="shared" si="90"/>
        <v>0</v>
      </c>
      <c r="J167" s="136">
        <f>J168+J170+J169</f>
        <v>20187.699999999997</v>
      </c>
      <c r="K167" s="136">
        <v>0</v>
      </c>
      <c r="L167" s="135" t="s">
        <v>777</v>
      </c>
      <c r="M167" s="135" t="s">
        <v>489</v>
      </c>
    </row>
    <row r="168" spans="1:13" ht="165.75" x14ac:dyDescent="0.25">
      <c r="A168" s="135" t="s">
        <v>397</v>
      </c>
      <c r="B168" s="135" t="s">
        <v>574</v>
      </c>
      <c r="C168" s="135" t="s">
        <v>491</v>
      </c>
      <c r="D168" s="136">
        <v>28215.200000000001</v>
      </c>
      <c r="E168" s="136">
        <v>0</v>
      </c>
      <c r="F168" s="136">
        <v>28215.200000000001</v>
      </c>
      <c r="G168" s="136">
        <v>0</v>
      </c>
      <c r="H168" s="208">
        <f>I168+J168+K168</f>
        <v>18967.3</v>
      </c>
      <c r="I168" s="136">
        <v>0</v>
      </c>
      <c r="J168" s="136">
        <v>18967.3</v>
      </c>
      <c r="K168" s="136">
        <v>0</v>
      </c>
      <c r="L168" s="135" t="s">
        <v>777</v>
      </c>
      <c r="M168" s="135" t="s">
        <v>640</v>
      </c>
    </row>
    <row r="169" spans="1:13" ht="165.75" x14ac:dyDescent="0.25">
      <c r="A169" s="135" t="s">
        <v>575</v>
      </c>
      <c r="B169" s="135" t="s">
        <v>574</v>
      </c>
      <c r="C169" s="135" t="s">
        <v>519</v>
      </c>
      <c r="D169" s="136">
        <v>364.1</v>
      </c>
      <c r="E169" s="136">
        <v>0</v>
      </c>
      <c r="F169" s="136">
        <v>364.1</v>
      </c>
      <c r="G169" s="136">
        <v>0</v>
      </c>
      <c r="H169" s="208">
        <f t="shared" ref="H169" si="91">I169+J169+K169</f>
        <v>59.8</v>
      </c>
      <c r="I169" s="136">
        <v>0</v>
      </c>
      <c r="J169" s="136">
        <v>59.8</v>
      </c>
      <c r="K169" s="136">
        <v>0</v>
      </c>
      <c r="L169" s="135" t="s">
        <v>778</v>
      </c>
      <c r="M169" s="135" t="s">
        <v>691</v>
      </c>
    </row>
    <row r="170" spans="1:13" ht="165.75" x14ac:dyDescent="0.25">
      <c r="A170" s="135" t="s">
        <v>402</v>
      </c>
      <c r="B170" s="135" t="s">
        <v>574</v>
      </c>
      <c r="C170" s="135" t="s">
        <v>519</v>
      </c>
      <c r="D170" s="136">
        <v>3339.7</v>
      </c>
      <c r="E170" s="136">
        <v>0</v>
      </c>
      <c r="F170" s="136">
        <v>3339.7</v>
      </c>
      <c r="G170" s="136">
        <v>0</v>
      </c>
      <c r="H170" s="136">
        <f>I170+J170+K170</f>
        <v>1160.5999999999999</v>
      </c>
      <c r="I170" s="136">
        <v>0</v>
      </c>
      <c r="J170" s="136">
        <v>1160.5999999999999</v>
      </c>
      <c r="K170" s="136">
        <v>0</v>
      </c>
      <c r="L170" s="135" t="s">
        <v>777</v>
      </c>
      <c r="M170" s="135" t="s">
        <v>622</v>
      </c>
    </row>
    <row r="171" spans="1:13" ht="114.75" hidden="1" x14ac:dyDescent="0.25">
      <c r="A171" s="135" t="s">
        <v>406</v>
      </c>
      <c r="B171" s="135" t="s">
        <v>506</v>
      </c>
      <c r="C171" s="135" t="s">
        <v>491</v>
      </c>
      <c r="D171" s="136">
        <v>0</v>
      </c>
      <c r="E171" s="136">
        <v>0</v>
      </c>
      <c r="F171" s="136">
        <v>0</v>
      </c>
      <c r="G171" s="136">
        <v>0</v>
      </c>
      <c r="H171" s="136">
        <v>0</v>
      </c>
      <c r="I171" s="136">
        <v>0</v>
      </c>
      <c r="J171" s="136">
        <v>0</v>
      </c>
      <c r="K171" s="136">
        <v>0</v>
      </c>
      <c r="L171" s="135" t="s">
        <v>777</v>
      </c>
      <c r="M171" s="135" t="s">
        <v>577</v>
      </c>
    </row>
    <row r="172" spans="1:13" ht="76.5" x14ac:dyDescent="0.25">
      <c r="A172" s="135" t="s">
        <v>578</v>
      </c>
      <c r="B172" s="135" t="s">
        <v>499</v>
      </c>
      <c r="C172" s="135" t="s">
        <v>491</v>
      </c>
      <c r="D172" s="209">
        <v>51623.839999999997</v>
      </c>
      <c r="E172" s="136">
        <v>0</v>
      </c>
      <c r="F172" s="209">
        <v>51623.839999999997</v>
      </c>
      <c r="G172" s="136">
        <v>0</v>
      </c>
      <c r="H172" s="208">
        <f t="shared" ref="H172:H174" si="92">I172+J172+K172</f>
        <v>41409.599999999999</v>
      </c>
      <c r="I172" s="136">
        <v>0</v>
      </c>
      <c r="J172" s="136">
        <v>41409.599999999999</v>
      </c>
      <c r="K172" s="136">
        <v>0</v>
      </c>
      <c r="L172" s="135" t="s">
        <v>777</v>
      </c>
      <c r="M172" s="135" t="s">
        <v>623</v>
      </c>
    </row>
    <row r="173" spans="1:13" ht="102" x14ac:dyDescent="0.25">
      <c r="A173" s="135" t="s">
        <v>414</v>
      </c>
      <c r="B173" s="135" t="s">
        <v>579</v>
      </c>
      <c r="C173" s="135" t="s">
        <v>491</v>
      </c>
      <c r="D173" s="209">
        <v>4421.1000000000004</v>
      </c>
      <c r="E173" s="136">
        <v>0</v>
      </c>
      <c r="F173" s="209">
        <v>4421.1000000000004</v>
      </c>
      <c r="G173" s="136">
        <v>0</v>
      </c>
      <c r="H173" s="208">
        <f t="shared" si="92"/>
        <v>2486.6999999999998</v>
      </c>
      <c r="I173" s="136">
        <v>0</v>
      </c>
      <c r="J173" s="136">
        <v>2486.6999999999998</v>
      </c>
      <c r="K173" s="136">
        <v>0</v>
      </c>
      <c r="L173" s="135" t="s">
        <v>777</v>
      </c>
      <c r="M173" s="135" t="s">
        <v>624</v>
      </c>
    </row>
    <row r="174" spans="1:13" ht="114.75" x14ac:dyDescent="0.25">
      <c r="A174" s="135" t="s">
        <v>580</v>
      </c>
      <c r="B174" s="135" t="s">
        <v>506</v>
      </c>
      <c r="C174" s="135" t="s">
        <v>491</v>
      </c>
      <c r="D174" s="136">
        <v>1958.6</v>
      </c>
      <c r="E174" s="136">
        <v>0</v>
      </c>
      <c r="F174" s="136">
        <v>1958.6</v>
      </c>
      <c r="G174" s="136">
        <v>0</v>
      </c>
      <c r="H174" s="208">
        <f t="shared" si="92"/>
        <v>1292.5</v>
      </c>
      <c r="I174" s="136">
        <v>0</v>
      </c>
      <c r="J174" s="136">
        <v>1292.5</v>
      </c>
      <c r="K174" s="136">
        <v>0</v>
      </c>
      <c r="L174" s="135" t="s">
        <v>777</v>
      </c>
      <c r="M174" s="135" t="s">
        <v>625</v>
      </c>
    </row>
    <row r="175" spans="1:13" ht="114.75" customHeight="1" x14ac:dyDescent="0.25">
      <c r="A175" s="135" t="s">
        <v>581</v>
      </c>
      <c r="B175" s="135" t="s">
        <v>551</v>
      </c>
      <c r="C175" s="135" t="s">
        <v>516</v>
      </c>
      <c r="D175" s="136">
        <v>8624.9</v>
      </c>
      <c r="E175" s="136">
        <v>0</v>
      </c>
      <c r="F175" s="136">
        <f>F176+F177</f>
        <v>8624.9</v>
      </c>
      <c r="G175" s="136">
        <v>0</v>
      </c>
      <c r="H175" s="136">
        <f>I175+J175+K175</f>
        <v>6215.1</v>
      </c>
      <c r="I175" s="136">
        <v>0</v>
      </c>
      <c r="J175" s="136">
        <f>J176+J177</f>
        <v>6215.1</v>
      </c>
      <c r="K175" s="136">
        <v>0</v>
      </c>
      <c r="L175" s="135" t="s">
        <v>777</v>
      </c>
      <c r="M175" s="135" t="s">
        <v>460</v>
      </c>
    </row>
    <row r="176" spans="1:13" ht="132" customHeight="1" x14ac:dyDescent="0.25">
      <c r="A176" s="135" t="s">
        <v>424</v>
      </c>
      <c r="B176" s="135" t="s">
        <v>506</v>
      </c>
      <c r="C176" s="135" t="s">
        <v>519</v>
      </c>
      <c r="D176" s="136">
        <v>7249.9</v>
      </c>
      <c r="E176" s="136">
        <v>0</v>
      </c>
      <c r="F176" s="136">
        <v>7249.9</v>
      </c>
      <c r="G176" s="136">
        <v>0</v>
      </c>
      <c r="H176" s="136">
        <f>J176</f>
        <v>4845.1000000000004</v>
      </c>
      <c r="I176" s="136">
        <v>0</v>
      </c>
      <c r="J176" s="136">
        <v>4845.1000000000004</v>
      </c>
      <c r="K176" s="136">
        <v>0</v>
      </c>
      <c r="L176" s="135" t="s">
        <v>777</v>
      </c>
      <c r="M176" s="135" t="s">
        <v>627</v>
      </c>
    </row>
    <row r="177" spans="1:22" ht="135.75" customHeight="1" x14ac:dyDescent="0.25">
      <c r="A177" s="135" t="s">
        <v>582</v>
      </c>
      <c r="B177" s="135" t="s">
        <v>506</v>
      </c>
      <c r="C177" s="135" t="s">
        <v>519</v>
      </c>
      <c r="D177" s="136">
        <v>1375</v>
      </c>
      <c r="E177" s="136">
        <v>0</v>
      </c>
      <c r="F177" s="136">
        <v>1375</v>
      </c>
      <c r="G177" s="136">
        <v>0</v>
      </c>
      <c r="H177" s="136">
        <v>0</v>
      </c>
      <c r="I177" s="136">
        <v>0</v>
      </c>
      <c r="J177" s="136">
        <v>1370</v>
      </c>
      <c r="K177" s="136">
        <v>0</v>
      </c>
      <c r="L177" s="135" t="s">
        <v>777</v>
      </c>
      <c r="M177" s="135" t="s">
        <v>716</v>
      </c>
    </row>
    <row r="178" spans="1:22" ht="127.5" x14ac:dyDescent="0.25">
      <c r="A178" s="135" t="s">
        <v>432</v>
      </c>
      <c r="B178" s="135" t="s">
        <v>583</v>
      </c>
      <c r="C178" s="135" t="s">
        <v>491</v>
      </c>
      <c r="D178" s="209">
        <v>4257.6000000000004</v>
      </c>
      <c r="E178" s="136">
        <v>0</v>
      </c>
      <c r="F178" s="209">
        <v>4257.6000000000004</v>
      </c>
      <c r="G178" s="136">
        <v>0</v>
      </c>
      <c r="H178" s="208">
        <f t="shared" ref="H178:H181" si="93">I178+J178+K178</f>
        <v>1304.7</v>
      </c>
      <c r="I178" s="136">
        <v>0</v>
      </c>
      <c r="J178" s="136">
        <v>1304.7</v>
      </c>
      <c r="K178" s="136">
        <v>0</v>
      </c>
      <c r="L178" s="135" t="s">
        <v>777</v>
      </c>
      <c r="M178" s="135" t="s">
        <v>717</v>
      </c>
    </row>
    <row r="179" spans="1:22" ht="216.75" x14ac:dyDescent="0.25">
      <c r="A179" s="135" t="s">
        <v>435</v>
      </c>
      <c r="B179" s="135" t="s">
        <v>584</v>
      </c>
      <c r="C179" s="135" t="s">
        <v>585</v>
      </c>
      <c r="D179" s="136">
        <v>21006.9</v>
      </c>
      <c r="E179" s="136">
        <v>0</v>
      </c>
      <c r="F179" s="136">
        <v>21006.9</v>
      </c>
      <c r="G179" s="136">
        <v>0</v>
      </c>
      <c r="H179" s="208">
        <f t="shared" si="93"/>
        <v>4053.1</v>
      </c>
      <c r="I179" s="136">
        <v>0</v>
      </c>
      <c r="J179" s="136">
        <v>4053.1</v>
      </c>
      <c r="K179" s="136">
        <v>0</v>
      </c>
      <c r="L179" s="135" t="s">
        <v>576</v>
      </c>
      <c r="M179" s="135" t="s">
        <v>718</v>
      </c>
    </row>
    <row r="180" spans="1:22" ht="127.5" x14ac:dyDescent="0.25">
      <c r="A180" s="135" t="s">
        <v>586</v>
      </c>
      <c r="B180" s="135" t="s">
        <v>587</v>
      </c>
      <c r="C180" s="135" t="s">
        <v>547</v>
      </c>
      <c r="D180" s="209">
        <v>363446.5</v>
      </c>
      <c r="E180" s="136">
        <v>0</v>
      </c>
      <c r="F180" s="209">
        <v>363446.5</v>
      </c>
      <c r="G180" s="136">
        <v>0</v>
      </c>
      <c r="H180" s="208">
        <f t="shared" si="93"/>
        <v>348989.8</v>
      </c>
      <c r="I180" s="136">
        <v>0</v>
      </c>
      <c r="J180" s="136">
        <v>348989.8</v>
      </c>
      <c r="K180" s="136">
        <v>0</v>
      </c>
      <c r="L180" s="135" t="s">
        <v>576</v>
      </c>
      <c r="M180" s="135" t="s">
        <v>719</v>
      </c>
    </row>
    <row r="181" spans="1:22" ht="76.5" x14ac:dyDescent="0.25">
      <c r="A181" s="135" t="s">
        <v>447</v>
      </c>
      <c r="B181" s="135" t="s">
        <v>565</v>
      </c>
      <c r="C181" s="135" t="s">
        <v>519</v>
      </c>
      <c r="D181" s="136">
        <v>153629.6</v>
      </c>
      <c r="E181" s="136">
        <v>0</v>
      </c>
      <c r="F181" s="136">
        <v>153629.6</v>
      </c>
      <c r="G181" s="136">
        <v>0</v>
      </c>
      <c r="H181" s="208">
        <f t="shared" si="93"/>
        <v>132653.9</v>
      </c>
      <c r="I181" s="136">
        <v>0</v>
      </c>
      <c r="J181" s="136">
        <v>132653.9</v>
      </c>
      <c r="K181" s="136">
        <v>0</v>
      </c>
      <c r="L181" s="135" t="s">
        <v>576</v>
      </c>
      <c r="M181" s="135" t="s">
        <v>470</v>
      </c>
    </row>
    <row r="182" spans="1:22" ht="242.25" x14ac:dyDescent="0.25">
      <c r="A182" s="135" t="s">
        <v>448</v>
      </c>
      <c r="B182" s="135" t="s">
        <v>588</v>
      </c>
      <c r="C182" s="135" t="s">
        <v>507</v>
      </c>
      <c r="D182" s="136">
        <v>10707.6</v>
      </c>
      <c r="E182" s="136">
        <v>0</v>
      </c>
      <c r="F182" s="136">
        <v>10707.6</v>
      </c>
      <c r="G182" s="136">
        <v>0</v>
      </c>
      <c r="H182" s="136">
        <f>I182+J182+K182</f>
        <v>10396.799999999999</v>
      </c>
      <c r="I182" s="136">
        <v>0</v>
      </c>
      <c r="J182" s="136">
        <v>10396.799999999999</v>
      </c>
      <c r="K182" s="136">
        <v>0</v>
      </c>
      <c r="L182" s="135" t="s">
        <v>576</v>
      </c>
      <c r="M182" s="135" t="s">
        <v>628</v>
      </c>
    </row>
    <row r="183" spans="1:22" ht="13.7" customHeight="1" x14ac:dyDescent="0.25">
      <c r="A183" s="479" t="s">
        <v>500</v>
      </c>
      <c r="B183" s="479"/>
      <c r="C183" s="479"/>
      <c r="D183" s="481">
        <f>D160+D161+D162+D164+D165+D167+D172+D173+D174+D175+D178+D179+D180+D181+D182+D166</f>
        <v>2333433.7900000005</v>
      </c>
      <c r="E183" s="488">
        <f t="shared" ref="E183:K183" si="94">E160+E161+E162+E164+E165+E167+E172+E173+E174+E175+E178+E179+E180+E181+E182+E166</f>
        <v>0</v>
      </c>
      <c r="F183" s="488">
        <f t="shared" si="94"/>
        <v>2333433.7900000005</v>
      </c>
      <c r="G183" s="488">
        <f t="shared" si="94"/>
        <v>0</v>
      </c>
      <c r="H183" s="488">
        <f t="shared" si="94"/>
        <v>1894108.3</v>
      </c>
      <c r="I183" s="488">
        <f t="shared" si="94"/>
        <v>0</v>
      </c>
      <c r="J183" s="488">
        <f t="shared" si="94"/>
        <v>1894108.3</v>
      </c>
      <c r="K183" s="488">
        <f t="shared" si="94"/>
        <v>0</v>
      </c>
      <c r="L183" s="488"/>
      <c r="M183" s="479" t="s">
        <v>489</v>
      </c>
    </row>
    <row r="184" spans="1:22" ht="14.45" customHeight="1" x14ac:dyDescent="0.25">
      <c r="A184" s="479"/>
      <c r="B184" s="479"/>
      <c r="C184" s="479"/>
      <c r="D184" s="481"/>
      <c r="E184" s="489"/>
      <c r="F184" s="489"/>
      <c r="G184" s="489"/>
      <c r="H184" s="489"/>
      <c r="I184" s="489"/>
      <c r="J184" s="489"/>
      <c r="K184" s="489"/>
      <c r="L184" s="489"/>
      <c r="M184" s="479"/>
    </row>
    <row r="185" spans="1:22" ht="14.45" customHeight="1" x14ac:dyDescent="0.25">
      <c r="A185" s="479"/>
      <c r="B185" s="479"/>
      <c r="C185" s="479"/>
      <c r="D185" s="481"/>
      <c r="E185" s="489"/>
      <c r="F185" s="489"/>
      <c r="G185" s="489"/>
      <c r="H185" s="489"/>
      <c r="I185" s="489"/>
      <c r="J185" s="489"/>
      <c r="K185" s="489"/>
      <c r="L185" s="489"/>
      <c r="M185" s="479"/>
    </row>
    <row r="186" spans="1:22" ht="15" customHeight="1" x14ac:dyDescent="0.25">
      <c r="A186" s="479"/>
      <c r="B186" s="479"/>
      <c r="C186" s="479"/>
      <c r="D186" s="481"/>
      <c r="E186" s="490"/>
      <c r="F186" s="490"/>
      <c r="G186" s="490"/>
      <c r="H186" s="490"/>
      <c r="I186" s="490"/>
      <c r="J186" s="490"/>
      <c r="K186" s="490"/>
      <c r="L186" s="490"/>
      <c r="M186" s="479"/>
    </row>
    <row r="187" spans="1:22" ht="16.5" customHeight="1" x14ac:dyDescent="0.25">
      <c r="A187" s="479" t="s">
        <v>589</v>
      </c>
      <c r="B187" s="479"/>
      <c r="C187" s="479"/>
      <c r="D187" s="137">
        <f>D183+D155+D149+D29+D18</f>
        <v>7421111.6700000018</v>
      </c>
      <c r="E187" s="137">
        <f t="shared" ref="E187:K187" si="95">E183+E155+E149+E29+E18</f>
        <v>464517.35999999993</v>
      </c>
      <c r="F187" s="137">
        <f t="shared" si="95"/>
        <v>6956594.3100000005</v>
      </c>
      <c r="G187" s="137">
        <f t="shared" si="95"/>
        <v>0</v>
      </c>
      <c r="H187" s="137">
        <f>H183+H155+H149+H29+H18</f>
        <v>4119674.5</v>
      </c>
      <c r="I187" s="137">
        <f t="shared" si="95"/>
        <v>267315.90000000002</v>
      </c>
      <c r="J187" s="137">
        <f t="shared" si="95"/>
        <v>3852358.6</v>
      </c>
      <c r="K187" s="137">
        <f t="shared" si="95"/>
        <v>0</v>
      </c>
      <c r="L187" s="138" t="s">
        <v>489</v>
      </c>
      <c r="M187" s="138" t="s">
        <v>489</v>
      </c>
      <c r="O187" s="216"/>
      <c r="P187" s="216"/>
      <c r="Q187" s="216"/>
      <c r="R187" s="216"/>
      <c r="S187" s="216"/>
      <c r="T187" s="216"/>
      <c r="U187" s="216"/>
      <c r="V187" s="216"/>
    </row>
    <row r="188" spans="1:22" ht="15" customHeight="1" x14ac:dyDescent="0.25">
      <c r="I188" s="213"/>
      <c r="O188" s="214"/>
      <c r="P188" s="214"/>
      <c r="Q188" s="214"/>
      <c r="R188" s="214"/>
      <c r="S188" s="214"/>
      <c r="T188" s="214"/>
      <c r="U188" s="214"/>
      <c r="V188" s="214"/>
    </row>
    <row r="189" spans="1:22" ht="15" customHeight="1" x14ac:dyDescent="0.25">
      <c r="O189" s="215"/>
      <c r="P189" s="214"/>
      <c r="Q189" s="214"/>
      <c r="R189" s="214"/>
      <c r="S189" s="214"/>
      <c r="T189" s="214"/>
      <c r="U189" s="214"/>
      <c r="V189" s="214"/>
    </row>
    <row r="190" spans="1:22" ht="51.75" customHeight="1" x14ac:dyDescent="0.25">
      <c r="D190" s="482" t="s">
        <v>590</v>
      </c>
      <c r="E190" s="483"/>
      <c r="F190" s="483"/>
      <c r="G190" s="484" t="s">
        <v>591</v>
      </c>
      <c r="H190" s="485"/>
      <c r="I190" s="486"/>
      <c r="J190" s="483" t="s">
        <v>592</v>
      </c>
      <c r="K190" s="483"/>
      <c r="L190" s="483"/>
      <c r="O190" s="214"/>
      <c r="P190" s="214"/>
      <c r="Q190" s="214"/>
      <c r="R190" s="214"/>
      <c r="S190" s="214"/>
      <c r="T190" s="214"/>
      <c r="U190" s="214"/>
      <c r="V190" s="214"/>
    </row>
    <row r="191" spans="1:22" ht="35.25" customHeight="1" x14ac:dyDescent="0.25">
      <c r="D191" s="139" t="s">
        <v>593</v>
      </c>
      <c r="E191" s="139" t="s">
        <v>594</v>
      </c>
      <c r="F191" s="139" t="s">
        <v>595</v>
      </c>
      <c r="G191" s="139" t="s">
        <v>593</v>
      </c>
      <c r="H191" s="427" t="s">
        <v>594</v>
      </c>
      <c r="I191" s="427" t="s">
        <v>595</v>
      </c>
      <c r="J191" s="139" t="s">
        <v>593</v>
      </c>
      <c r="K191" s="139" t="s">
        <v>594</v>
      </c>
      <c r="L191" s="139" t="s">
        <v>595</v>
      </c>
    </row>
    <row r="192" spans="1:22" ht="15" customHeight="1" x14ac:dyDescent="0.25">
      <c r="D192" s="140">
        <f>E192+F192</f>
        <v>4836178.0999999996</v>
      </c>
      <c r="E192" s="140">
        <v>3553065.7</v>
      </c>
      <c r="F192" s="140">
        <v>1283112.3999999999</v>
      </c>
      <c r="G192" s="140">
        <f>H192+I192</f>
        <v>3852358.6</v>
      </c>
      <c r="H192" s="428">
        <f>3074271-J154</f>
        <v>3017491</v>
      </c>
      <c r="I192" s="428">
        <f>J18+J155</f>
        <v>834867.6</v>
      </c>
      <c r="J192" s="140">
        <f>D192-G192</f>
        <v>983819.49999999953</v>
      </c>
      <c r="K192" s="140">
        <f>E192-H192</f>
        <v>535574.70000000019</v>
      </c>
      <c r="L192" s="140">
        <f t="shared" ref="L192" si="96">F192-I192</f>
        <v>448244.79999999993</v>
      </c>
    </row>
    <row r="193" spans="2:13" ht="15" customHeight="1" x14ac:dyDescent="0.25">
      <c r="E193" s="212"/>
      <c r="H193" s="180"/>
      <c r="I193" s="180"/>
    </row>
    <row r="194" spans="2:13" ht="15" customHeight="1" x14ac:dyDescent="0.25">
      <c r="H194" s="186"/>
      <c r="I194" s="180"/>
    </row>
    <row r="196" spans="2:13" ht="15" customHeight="1" x14ac:dyDescent="0.25">
      <c r="B196" s="175" t="s">
        <v>596</v>
      </c>
      <c r="C196" s="176"/>
      <c r="D196" s="176"/>
      <c r="E196" s="176"/>
      <c r="F196" s="177"/>
      <c r="G196" s="178"/>
      <c r="I196" s="178"/>
      <c r="J196" s="174" t="s">
        <v>597</v>
      </c>
      <c r="K196" s="179"/>
      <c r="L196" s="180"/>
      <c r="M196" s="180"/>
    </row>
    <row r="197" spans="2:13" ht="15" customHeight="1" x14ac:dyDescent="0.25">
      <c r="B197" s="176"/>
      <c r="C197" s="176"/>
      <c r="D197" s="176"/>
      <c r="E197" s="176"/>
      <c r="F197" s="177"/>
      <c r="G197" s="173"/>
      <c r="H197" s="173"/>
      <c r="I197" s="181"/>
      <c r="J197" s="173"/>
      <c r="K197" s="182"/>
      <c r="L197" s="180"/>
      <c r="M197" s="180"/>
    </row>
    <row r="198" spans="2:13" ht="15" customHeight="1" x14ac:dyDescent="0.25">
      <c r="B198" s="176"/>
      <c r="C198" s="176"/>
      <c r="D198" s="176"/>
      <c r="E198" s="176"/>
      <c r="F198" s="177"/>
      <c r="G198" s="173"/>
      <c r="H198" s="179"/>
      <c r="I198" s="181"/>
      <c r="J198" s="173"/>
      <c r="K198" s="182"/>
      <c r="L198" s="180"/>
      <c r="M198" s="180"/>
    </row>
    <row r="199" spans="2:13" ht="15" customHeight="1" x14ac:dyDescent="0.25">
      <c r="B199" s="175" t="s">
        <v>600</v>
      </c>
      <c r="C199" s="176"/>
      <c r="D199" s="176"/>
      <c r="E199" s="176"/>
      <c r="F199" s="177"/>
      <c r="G199" s="173"/>
      <c r="H199" s="179"/>
      <c r="I199" s="181"/>
      <c r="J199" s="174" t="s">
        <v>602</v>
      </c>
      <c r="K199" s="182"/>
      <c r="L199" s="180"/>
      <c r="M199" s="180"/>
    </row>
    <row r="200" spans="2:13" ht="15" customHeight="1" x14ac:dyDescent="0.25">
      <c r="B200" s="175" t="s">
        <v>601</v>
      </c>
      <c r="C200" s="176"/>
      <c r="D200" s="176"/>
      <c r="E200" s="176"/>
      <c r="F200" s="177"/>
      <c r="G200" s="173"/>
      <c r="H200" s="179"/>
      <c r="I200" s="181"/>
      <c r="J200" s="173"/>
      <c r="K200" s="182"/>
      <c r="L200" s="180"/>
      <c r="M200" s="180"/>
    </row>
    <row r="201" spans="2:13" ht="15" customHeight="1" x14ac:dyDescent="0.25">
      <c r="B201" s="176"/>
      <c r="C201" s="176"/>
      <c r="D201" s="176"/>
      <c r="E201" s="176"/>
      <c r="F201" s="177"/>
      <c r="G201" s="173"/>
      <c r="H201" s="179"/>
      <c r="I201" s="181"/>
      <c r="J201" s="173"/>
      <c r="K201" s="182"/>
      <c r="L201" s="180"/>
      <c r="M201" s="180"/>
    </row>
    <row r="202" spans="2:13" ht="15" customHeight="1" x14ac:dyDescent="0.25">
      <c r="B202" s="183" t="s">
        <v>616</v>
      </c>
      <c r="C202" s="184"/>
      <c r="D202" s="174"/>
      <c r="E202" s="174"/>
      <c r="F202" s="177"/>
      <c r="G202" s="174"/>
      <c r="H202" s="173"/>
      <c r="I202" s="181"/>
      <c r="J202" s="173"/>
      <c r="K202" s="182"/>
      <c r="L202" s="180"/>
      <c r="M202" s="180"/>
    </row>
    <row r="203" spans="2:13" ht="15" customHeight="1" x14ac:dyDescent="0.25">
      <c r="B203" s="175" t="s">
        <v>613</v>
      </c>
      <c r="C203" s="176"/>
      <c r="D203" s="176"/>
      <c r="E203" s="176"/>
      <c r="F203" s="177"/>
      <c r="G203" s="173"/>
      <c r="H203" s="174"/>
      <c r="I203" s="181"/>
      <c r="J203" s="174" t="s">
        <v>617</v>
      </c>
      <c r="K203" s="179"/>
      <c r="L203" s="180"/>
      <c r="M203" s="180"/>
    </row>
    <row r="204" spans="2:13" ht="15" customHeight="1" x14ac:dyDescent="0.25">
      <c r="B204" s="175"/>
      <c r="C204" s="176"/>
      <c r="D204" s="176"/>
      <c r="E204" s="176"/>
      <c r="F204" s="180"/>
      <c r="G204" s="180"/>
      <c r="H204" s="180"/>
      <c r="I204" s="174"/>
      <c r="J204" s="185"/>
      <c r="K204" s="179"/>
      <c r="L204" s="180"/>
      <c r="M204" s="180"/>
    </row>
    <row r="205" spans="2:13" ht="15" customHeight="1" x14ac:dyDescent="0.25">
      <c r="B205" s="175" t="s">
        <v>603</v>
      </c>
      <c r="C205" s="180"/>
      <c r="D205" s="180"/>
      <c r="E205" s="180"/>
      <c r="F205" s="180"/>
      <c r="G205" s="180"/>
      <c r="H205" s="180"/>
      <c r="I205" s="180"/>
      <c r="J205" s="180"/>
      <c r="K205" s="180"/>
      <c r="L205" s="180"/>
      <c r="M205" s="180"/>
    </row>
    <row r="206" spans="2:13" ht="15" customHeight="1" x14ac:dyDescent="0.25">
      <c r="B206" s="175" t="s">
        <v>604</v>
      </c>
      <c r="C206" s="180"/>
      <c r="D206" s="180"/>
      <c r="E206" s="180"/>
      <c r="F206" s="180"/>
      <c r="G206" s="180"/>
      <c r="H206" s="180"/>
      <c r="I206" s="180"/>
      <c r="J206" s="174" t="s">
        <v>606</v>
      </c>
      <c r="K206" s="180"/>
      <c r="L206" s="180"/>
      <c r="M206" s="180"/>
    </row>
    <row r="207" spans="2:13" ht="15" customHeight="1" x14ac:dyDescent="0.25">
      <c r="B207" s="175" t="s">
        <v>605</v>
      </c>
      <c r="C207" s="180"/>
      <c r="D207" s="180"/>
      <c r="E207" s="180"/>
      <c r="F207" s="180"/>
      <c r="G207" s="180"/>
      <c r="H207" s="180"/>
      <c r="I207" s="180"/>
      <c r="J207" s="180"/>
      <c r="K207" s="180"/>
      <c r="L207" s="180"/>
      <c r="M207" s="180"/>
    </row>
    <row r="208" spans="2:13" ht="15" customHeight="1" x14ac:dyDescent="0.25">
      <c r="B208" s="180"/>
      <c r="C208" s="180"/>
      <c r="D208" s="180"/>
      <c r="E208" s="180"/>
      <c r="F208" s="180"/>
      <c r="G208" s="180"/>
      <c r="H208" s="180"/>
      <c r="I208" s="180"/>
      <c r="J208" s="186"/>
      <c r="K208" s="180"/>
      <c r="L208" s="180"/>
      <c r="M208" s="180"/>
    </row>
    <row r="209" spans="2:13" ht="15" customHeight="1" x14ac:dyDescent="0.3">
      <c r="B209" s="175" t="s">
        <v>607</v>
      </c>
      <c r="C209" s="180"/>
      <c r="D209" s="180"/>
      <c r="E209" s="180"/>
      <c r="F209" s="180"/>
      <c r="G209" s="180"/>
      <c r="H209" s="180"/>
      <c r="I209" s="180"/>
      <c r="J209" s="174" t="s">
        <v>609</v>
      </c>
      <c r="K209" s="180"/>
      <c r="L209" s="180"/>
      <c r="M209" s="180"/>
    </row>
    <row r="210" spans="2:13" ht="15" customHeight="1" x14ac:dyDescent="0.3">
      <c r="B210" s="175" t="s">
        <v>608</v>
      </c>
      <c r="C210" s="180"/>
      <c r="D210" s="180"/>
      <c r="E210" s="180"/>
      <c r="F210" s="180"/>
      <c r="G210" s="180"/>
      <c r="H210" s="180"/>
      <c r="I210" s="180"/>
      <c r="J210" s="180"/>
      <c r="K210" s="180"/>
      <c r="L210" s="180"/>
      <c r="M210" s="180"/>
    </row>
    <row r="211" spans="2:13" ht="15" customHeight="1" x14ac:dyDescent="0.25">
      <c r="B211" s="180"/>
      <c r="C211" s="180"/>
      <c r="D211" s="180"/>
      <c r="E211" s="180"/>
      <c r="F211" s="180"/>
      <c r="G211" s="180"/>
      <c r="H211" s="180"/>
      <c r="I211" s="180"/>
      <c r="J211" s="180"/>
      <c r="K211" s="180"/>
      <c r="L211" s="180"/>
      <c r="M211" s="180"/>
    </row>
    <row r="212" spans="2:13" ht="15" customHeight="1" x14ac:dyDescent="0.25">
      <c r="B212" s="180"/>
      <c r="C212" s="180"/>
      <c r="D212" s="180"/>
      <c r="E212" s="180"/>
      <c r="F212" s="180"/>
      <c r="G212" s="180"/>
      <c r="H212" s="180"/>
      <c r="I212" s="180"/>
      <c r="J212" s="186"/>
      <c r="K212" s="180"/>
      <c r="L212" s="180"/>
      <c r="M212" s="180"/>
    </row>
    <row r="213" spans="2:13" ht="15" customHeight="1" x14ac:dyDescent="0.25">
      <c r="B213" s="180"/>
      <c r="C213" s="180"/>
      <c r="D213" s="180"/>
      <c r="E213" s="180"/>
      <c r="F213" s="180"/>
      <c r="G213" s="180"/>
      <c r="H213" s="180"/>
      <c r="I213" s="180"/>
      <c r="J213" s="180"/>
      <c r="K213" s="180"/>
      <c r="L213" s="196"/>
      <c r="M213" s="180"/>
    </row>
    <row r="214" spans="2:13" ht="15" customHeight="1" x14ac:dyDescent="0.25">
      <c r="B214" s="180"/>
      <c r="C214" s="180"/>
      <c r="D214" s="180"/>
      <c r="E214" s="180"/>
      <c r="F214" s="180"/>
      <c r="G214" s="180"/>
      <c r="H214" s="180"/>
      <c r="I214" s="180"/>
      <c r="J214" s="186"/>
      <c r="K214" s="180"/>
      <c r="L214" s="180"/>
      <c r="M214" s="180"/>
    </row>
    <row r="215" spans="2:13" ht="15" customHeight="1" x14ac:dyDescent="0.25">
      <c r="J215" s="213"/>
      <c r="L215" s="212"/>
    </row>
    <row r="218" spans="2:13" ht="15" customHeight="1" x14ac:dyDescent="0.25">
      <c r="J218" s="212"/>
    </row>
    <row r="219" spans="2:13" ht="15" customHeight="1" x14ac:dyDescent="0.25">
      <c r="J219" s="212"/>
      <c r="M219" s="212"/>
    </row>
    <row r="220" spans="2:13" ht="15" customHeight="1" x14ac:dyDescent="0.25">
      <c r="J220" s="212"/>
    </row>
    <row r="221" spans="2:13" ht="15" customHeight="1" x14ac:dyDescent="0.25">
      <c r="J221" s="212"/>
    </row>
    <row r="222" spans="2:13" ht="15" customHeight="1" x14ac:dyDescent="0.25">
      <c r="J222" s="212"/>
    </row>
    <row r="223" spans="2:13" ht="15" customHeight="1" x14ac:dyDescent="0.25">
      <c r="J223" s="212"/>
    </row>
    <row r="225" spans="10:10" ht="15" customHeight="1" x14ac:dyDescent="0.25">
      <c r="J225" s="212"/>
    </row>
  </sheetData>
  <mergeCells count="89">
    <mergeCell ref="P149:P152"/>
    <mergeCell ref="Q149:Q152"/>
    <mergeCell ref="R149:R152"/>
    <mergeCell ref="S149:S152"/>
    <mergeCell ref="T149:T152"/>
    <mergeCell ref="U149:U152"/>
    <mergeCell ref="V149:V152"/>
    <mergeCell ref="W149:W152"/>
    <mergeCell ref="X149:X152"/>
    <mergeCell ref="A187:C187"/>
    <mergeCell ref="A153:M153"/>
    <mergeCell ref="A155:C158"/>
    <mergeCell ref="D155:D158"/>
    <mergeCell ref="E155:E158"/>
    <mergeCell ref="F155:F158"/>
    <mergeCell ref="G155:G158"/>
    <mergeCell ref="H155:H158"/>
    <mergeCell ref="I155:I158"/>
    <mergeCell ref="J155:J158"/>
    <mergeCell ref="K155:K158"/>
    <mergeCell ref="L155:L158"/>
    <mergeCell ref="D190:F190"/>
    <mergeCell ref="G190:I190"/>
    <mergeCell ref="J190:L190"/>
    <mergeCell ref="A159:M159"/>
    <mergeCell ref="A183:C186"/>
    <mergeCell ref="D183:D186"/>
    <mergeCell ref="E183:E186"/>
    <mergeCell ref="F183:F186"/>
    <mergeCell ref="G183:G186"/>
    <mergeCell ref="H183:H186"/>
    <mergeCell ref="I183:I186"/>
    <mergeCell ref="J183:J186"/>
    <mergeCell ref="K183:K186"/>
    <mergeCell ref="L183:L186"/>
    <mergeCell ref="M183:M186"/>
    <mergeCell ref="M155:M158"/>
    <mergeCell ref="M149:M152"/>
    <mergeCell ref="J29:J32"/>
    <mergeCell ref="K29:K32"/>
    <mergeCell ref="L29:L32"/>
    <mergeCell ref="M29:M32"/>
    <mergeCell ref="A33:M33"/>
    <mergeCell ref="A149:C152"/>
    <mergeCell ref="D149:D152"/>
    <mergeCell ref="E149:E152"/>
    <mergeCell ref="F149:F152"/>
    <mergeCell ref="G149:G152"/>
    <mergeCell ref="H149:H152"/>
    <mergeCell ref="I149:I152"/>
    <mergeCell ref="J149:J152"/>
    <mergeCell ref="K149:K152"/>
    <mergeCell ref="L149:L152"/>
    <mergeCell ref="A22:M22"/>
    <mergeCell ref="A29:C32"/>
    <mergeCell ref="D29:D32"/>
    <mergeCell ref="E29:E32"/>
    <mergeCell ref="F29:F32"/>
    <mergeCell ref="G29:G32"/>
    <mergeCell ref="H29:H32"/>
    <mergeCell ref="I29:I32"/>
    <mergeCell ref="A11:M11"/>
    <mergeCell ref="A18:C21"/>
    <mergeCell ref="D18:D21"/>
    <mergeCell ref="E18:E21"/>
    <mergeCell ref="F18:F21"/>
    <mergeCell ref="G18:G21"/>
    <mergeCell ref="H18:H21"/>
    <mergeCell ref="I18:I21"/>
    <mergeCell ref="J18:J21"/>
    <mergeCell ref="K18:K21"/>
    <mergeCell ref="L18:L21"/>
    <mergeCell ref="M18:M21"/>
    <mergeCell ref="L8:L10"/>
    <mergeCell ref="M8:M10"/>
    <mergeCell ref="D9:D10"/>
    <mergeCell ref="E9:G9"/>
    <mergeCell ref="H9:H10"/>
    <mergeCell ref="I9:K9"/>
    <mergeCell ref="A1:M1"/>
    <mergeCell ref="A3:M3"/>
    <mergeCell ref="A4:M4"/>
    <mergeCell ref="A6:M6"/>
    <mergeCell ref="A7:M7"/>
    <mergeCell ref="A8:A10"/>
    <mergeCell ref="B8:B10"/>
    <mergeCell ref="C8:C10"/>
    <mergeCell ref="D8:G8"/>
    <mergeCell ref="H8:K8"/>
  </mergeCells>
  <pageMargins left="0.39370078740157483" right="0.59055118110236227" top="0.39370078740157483" bottom="0.39370078740157483" header="0.51181102362204722" footer="0.51181102362204722"/>
  <pageSetup scale="47" fitToHeight="14" orientation="landscape" r:id="rId1"/>
  <rowBreaks count="11" manualBreakCount="11">
    <brk id="26" max="12" man="1"/>
    <brk id="44" max="12" man="1"/>
    <brk id="50" max="12" man="1"/>
    <brk id="64" max="12" man="1"/>
    <brk id="87" max="12" man="1"/>
    <brk id="95" max="12" man="1"/>
    <brk id="102" max="12" man="1"/>
    <brk id="125" max="12" man="1"/>
    <brk id="138" max="12" man="1"/>
    <brk id="153" max="12" man="1"/>
    <brk id="169"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BEA9E-B96E-4078-BB85-BD1188415F57}">
  <sheetPr>
    <pageSetUpPr fitToPage="1"/>
  </sheetPr>
  <dimension ref="A1:Q633"/>
  <sheetViews>
    <sheetView zoomScale="70" zoomScaleNormal="70" workbookViewId="0">
      <selection activeCell="B5" sqref="B5:B6"/>
    </sheetView>
  </sheetViews>
  <sheetFormatPr defaultRowHeight="15" x14ac:dyDescent="0.25"/>
  <cols>
    <col min="1" max="1" width="3.42578125" style="15" customWidth="1"/>
    <col min="2" max="2" width="42.5703125" style="29" customWidth="1"/>
    <col min="3" max="3" width="13.85546875" style="29" customWidth="1"/>
    <col min="4" max="4" width="26.7109375" style="30" customWidth="1"/>
    <col min="5" max="5" width="9.140625" style="30" customWidth="1"/>
    <col min="6" max="6" width="11" customWidth="1"/>
    <col min="7" max="7" width="11.85546875" customWidth="1"/>
    <col min="8" max="8" width="10.42578125" customWidth="1"/>
    <col min="9" max="9" width="65.140625" style="408" customWidth="1"/>
    <col min="10" max="10" width="9.7109375" customWidth="1"/>
    <col min="11" max="11" width="6.28515625" customWidth="1"/>
    <col min="12" max="12" width="13.7109375" customWidth="1"/>
    <col min="13" max="13" width="12" bestFit="1" customWidth="1"/>
  </cols>
  <sheetData>
    <row r="1" spans="2:9" ht="17.25" customHeight="1" x14ac:dyDescent="0.25">
      <c r="B1" s="493" t="s">
        <v>0</v>
      </c>
      <c r="C1" s="493"/>
      <c r="D1" s="493"/>
      <c r="E1" s="493"/>
      <c r="F1" s="493"/>
      <c r="G1" s="493"/>
      <c r="H1" s="493"/>
      <c r="I1" s="493"/>
    </row>
    <row r="2" spans="2:9" ht="17.25" customHeight="1" x14ac:dyDescent="0.25">
      <c r="B2" s="493" t="s">
        <v>1</v>
      </c>
      <c r="C2" s="493"/>
      <c r="D2" s="493"/>
      <c r="E2" s="493"/>
      <c r="F2" s="493"/>
      <c r="G2" s="493"/>
      <c r="H2" s="493"/>
      <c r="I2" s="493"/>
    </row>
    <row r="3" spans="2:9" ht="17.25" customHeight="1" x14ac:dyDescent="0.25">
      <c r="B3" s="494" t="s">
        <v>630</v>
      </c>
      <c r="C3" s="494"/>
      <c r="D3" s="494"/>
      <c r="E3" s="494"/>
      <c r="F3" s="494"/>
      <c r="G3" s="494"/>
      <c r="H3" s="494"/>
      <c r="I3" s="494"/>
    </row>
    <row r="4" spans="2:9" ht="17.25" customHeight="1" x14ac:dyDescent="0.25"/>
    <row r="5" spans="2:9" ht="17.25" customHeight="1" x14ac:dyDescent="0.25">
      <c r="B5" s="509" t="s">
        <v>2</v>
      </c>
      <c r="C5" s="509" t="s">
        <v>3</v>
      </c>
      <c r="D5" s="509" t="s">
        <v>4</v>
      </c>
      <c r="E5" s="509" t="s">
        <v>5</v>
      </c>
      <c r="F5" s="511" t="s">
        <v>6</v>
      </c>
      <c r="G5" s="511"/>
      <c r="H5" s="509" t="s">
        <v>7</v>
      </c>
      <c r="I5" s="504" t="s">
        <v>8</v>
      </c>
    </row>
    <row r="6" spans="2:9" ht="50.25" customHeight="1" x14ac:dyDescent="0.25">
      <c r="B6" s="510"/>
      <c r="C6" s="510"/>
      <c r="D6" s="510"/>
      <c r="E6" s="510"/>
      <c r="F6" s="300" t="s">
        <v>9</v>
      </c>
      <c r="G6" s="301" t="s">
        <v>10</v>
      </c>
      <c r="H6" s="510"/>
      <c r="I6" s="504"/>
    </row>
    <row r="7" spans="2:9" ht="17.25" customHeight="1" x14ac:dyDescent="0.25">
      <c r="B7" s="2">
        <v>1</v>
      </c>
      <c r="C7" s="2">
        <v>2</v>
      </c>
      <c r="D7" s="2">
        <v>3</v>
      </c>
      <c r="E7" s="2">
        <v>4</v>
      </c>
      <c r="F7" s="2">
        <v>5</v>
      </c>
      <c r="G7" s="3">
        <v>6</v>
      </c>
      <c r="H7" s="2">
        <v>7</v>
      </c>
      <c r="I7" s="409">
        <v>8</v>
      </c>
    </row>
    <row r="8" spans="2:9" ht="17.25" customHeight="1" x14ac:dyDescent="0.25">
      <c r="B8" s="505" t="s">
        <v>11</v>
      </c>
      <c r="C8" s="505"/>
      <c r="D8" s="505"/>
      <c r="E8" s="505"/>
      <c r="F8" s="505"/>
      <c r="G8" s="505"/>
      <c r="H8" s="505"/>
      <c r="I8" s="505"/>
    </row>
    <row r="9" spans="2:9" ht="17.25" customHeight="1" x14ac:dyDescent="0.25">
      <c r="B9" s="505" t="s">
        <v>12</v>
      </c>
      <c r="C9" s="505"/>
      <c r="D9" s="505"/>
      <c r="E9" s="505"/>
      <c r="F9" s="505"/>
      <c r="G9" s="505"/>
      <c r="H9" s="505"/>
      <c r="I9" s="505"/>
    </row>
    <row r="10" spans="2:9" ht="17.25" customHeight="1" x14ac:dyDescent="0.25">
      <c r="B10" s="506" t="s">
        <v>13</v>
      </c>
      <c r="C10" s="507"/>
      <c r="D10" s="507"/>
      <c r="E10" s="507"/>
      <c r="F10" s="507"/>
      <c r="G10" s="507"/>
      <c r="H10" s="507"/>
      <c r="I10" s="508"/>
    </row>
    <row r="11" spans="2:9" ht="17.25" customHeight="1" x14ac:dyDescent="0.25">
      <c r="B11" s="495" t="s">
        <v>14</v>
      </c>
      <c r="C11" s="143" t="s">
        <v>15</v>
      </c>
      <c r="D11" s="143" t="s">
        <v>16</v>
      </c>
      <c r="E11" s="4" t="s">
        <v>17</v>
      </c>
      <c r="F11" s="388">
        <v>60000</v>
      </c>
      <c r="G11" s="308">
        <v>600</v>
      </c>
      <c r="H11" s="308">
        <f>F11-G11</f>
        <v>59400</v>
      </c>
      <c r="I11" s="498" t="s">
        <v>642</v>
      </c>
    </row>
    <row r="12" spans="2:9" ht="17.25" customHeight="1" x14ac:dyDescent="0.25">
      <c r="B12" s="496"/>
      <c r="C12" s="143" t="s">
        <v>18</v>
      </c>
      <c r="D12" s="143" t="s">
        <v>19</v>
      </c>
      <c r="E12" s="4" t="s">
        <v>20</v>
      </c>
      <c r="F12" s="389">
        <v>4</v>
      </c>
      <c r="G12" s="316">
        <v>1</v>
      </c>
      <c r="H12" s="316">
        <f>F12-G12</f>
        <v>3</v>
      </c>
      <c r="I12" s="499"/>
    </row>
    <row r="13" spans="2:9" ht="17.25" customHeight="1" x14ac:dyDescent="0.25">
      <c r="B13" s="496"/>
      <c r="C13" s="143" t="s">
        <v>21</v>
      </c>
      <c r="D13" s="143" t="s">
        <v>22</v>
      </c>
      <c r="E13" s="4" t="s">
        <v>17</v>
      </c>
      <c r="F13" s="388">
        <f>F11/F12</f>
        <v>15000</v>
      </c>
      <c r="G13" s="308">
        <v>600</v>
      </c>
      <c r="H13" s="308">
        <f>F13-G13</f>
        <v>14400</v>
      </c>
      <c r="I13" s="499"/>
    </row>
    <row r="14" spans="2:9" ht="17.25" customHeight="1" thickBot="1" x14ac:dyDescent="0.3">
      <c r="B14" s="497"/>
      <c r="C14" s="8" t="s">
        <v>23</v>
      </c>
      <c r="D14" s="8" t="s">
        <v>24</v>
      </c>
      <c r="E14" s="9" t="s">
        <v>25</v>
      </c>
      <c r="F14" s="172">
        <v>1</v>
      </c>
      <c r="G14" s="390">
        <v>1</v>
      </c>
      <c r="H14" s="343"/>
      <c r="I14" s="500"/>
    </row>
    <row r="15" spans="2:9" ht="17.25" customHeight="1" thickTop="1" x14ac:dyDescent="0.25">
      <c r="B15" s="501" t="s">
        <v>26</v>
      </c>
      <c r="C15" s="12" t="s">
        <v>15</v>
      </c>
      <c r="D15" s="13" t="s">
        <v>16</v>
      </c>
      <c r="E15" s="14" t="s">
        <v>17</v>
      </c>
      <c r="F15" s="391">
        <v>435939</v>
      </c>
      <c r="G15" s="163">
        <v>11107.8</v>
      </c>
      <c r="H15" s="192">
        <f t="shared" ref="H15:H22" si="0">F15-G15</f>
        <v>424831.2</v>
      </c>
      <c r="I15" s="498" t="s">
        <v>643</v>
      </c>
    </row>
    <row r="16" spans="2:9" ht="42" customHeight="1" x14ac:dyDescent="0.25">
      <c r="B16" s="502"/>
      <c r="C16" s="143" t="s">
        <v>18</v>
      </c>
      <c r="D16" s="143" t="s">
        <v>19</v>
      </c>
      <c r="E16" s="4" t="s">
        <v>20</v>
      </c>
      <c r="F16" s="389">
        <v>13</v>
      </c>
      <c r="G16" s="316">
        <v>4</v>
      </c>
      <c r="H16" s="6">
        <f t="shared" si="0"/>
        <v>9</v>
      </c>
      <c r="I16" s="499"/>
    </row>
    <row r="17" spans="2:9" ht="37.5" customHeight="1" x14ac:dyDescent="0.25">
      <c r="B17" s="502"/>
      <c r="C17" s="143" t="s">
        <v>21</v>
      </c>
      <c r="D17" s="143" t="s">
        <v>22</v>
      </c>
      <c r="E17" s="4" t="s">
        <v>17</v>
      </c>
      <c r="F17" s="191">
        <f>F15/F16</f>
        <v>33533.769230769234</v>
      </c>
      <c r="G17" s="343">
        <f>G15/G16</f>
        <v>2776.95</v>
      </c>
      <c r="H17" s="191">
        <f t="shared" si="0"/>
        <v>30756.819230769233</v>
      </c>
      <c r="I17" s="499"/>
    </row>
    <row r="18" spans="2:9" ht="17.25" customHeight="1" thickBot="1" x14ac:dyDescent="0.3">
      <c r="B18" s="503"/>
      <c r="C18" s="8" t="s">
        <v>23</v>
      </c>
      <c r="D18" s="8" t="s">
        <v>24</v>
      </c>
      <c r="E18" s="9" t="s">
        <v>25</v>
      </c>
      <c r="F18" s="16">
        <v>1</v>
      </c>
      <c r="G18" s="430">
        <f>G15/F15</f>
        <v>2.5480170390811557E-2</v>
      </c>
      <c r="H18" s="16">
        <f t="shared" si="0"/>
        <v>0.97451982960918848</v>
      </c>
      <c r="I18" s="500"/>
    </row>
    <row r="19" spans="2:9" ht="27.75" customHeight="1" thickTop="1" x14ac:dyDescent="0.25">
      <c r="B19" s="523" t="s">
        <v>27</v>
      </c>
      <c r="C19" s="12" t="s">
        <v>15</v>
      </c>
      <c r="D19" s="12" t="s">
        <v>16</v>
      </c>
      <c r="E19" s="17" t="s">
        <v>17</v>
      </c>
      <c r="F19" s="20">
        <v>849835.88</v>
      </c>
      <c r="G19" s="339">
        <v>136601.4</v>
      </c>
      <c r="H19" s="20">
        <f t="shared" si="0"/>
        <v>713234.48</v>
      </c>
      <c r="I19" s="498" t="s">
        <v>643</v>
      </c>
    </row>
    <row r="20" spans="2:9" ht="27" customHeight="1" x14ac:dyDescent="0.25">
      <c r="B20" s="519"/>
      <c r="C20" s="143" t="s">
        <v>18</v>
      </c>
      <c r="D20" s="143" t="s">
        <v>28</v>
      </c>
      <c r="E20" s="4" t="s">
        <v>20</v>
      </c>
      <c r="F20" s="19">
        <v>130</v>
      </c>
      <c r="G20" s="340">
        <v>79</v>
      </c>
      <c r="H20" s="19">
        <f t="shared" si="0"/>
        <v>51</v>
      </c>
      <c r="I20" s="499"/>
    </row>
    <row r="21" spans="2:9" ht="25.5" customHeight="1" x14ac:dyDescent="0.25">
      <c r="B21" s="519"/>
      <c r="C21" s="143" t="s">
        <v>21</v>
      </c>
      <c r="D21" s="143" t="s">
        <v>22</v>
      </c>
      <c r="E21" s="4" t="s">
        <v>17</v>
      </c>
      <c r="F21" s="21">
        <f>F19/F20</f>
        <v>6537.199076923077</v>
      </c>
      <c r="G21" s="339">
        <f>G19/G20</f>
        <v>1729.1316455696201</v>
      </c>
      <c r="H21" s="21">
        <f t="shared" si="0"/>
        <v>4808.0674313534564</v>
      </c>
      <c r="I21" s="499"/>
    </row>
    <row r="22" spans="2:9" ht="30" customHeight="1" thickBot="1" x14ac:dyDescent="0.3">
      <c r="B22" s="520"/>
      <c r="C22" s="8" t="s">
        <v>23</v>
      </c>
      <c r="D22" s="8" t="s">
        <v>24</v>
      </c>
      <c r="E22" s="9" t="s">
        <v>25</v>
      </c>
      <c r="F22" s="16">
        <v>1</v>
      </c>
      <c r="G22" s="430">
        <f>G19/F19</f>
        <v>0.16073856519214039</v>
      </c>
      <c r="H22" s="16">
        <f t="shared" si="0"/>
        <v>0.83926143480785964</v>
      </c>
      <c r="I22" s="500"/>
    </row>
    <row r="23" spans="2:9" ht="17.25" customHeight="1" thickTop="1" x14ac:dyDescent="0.25">
      <c r="B23" s="513" t="s">
        <v>29</v>
      </c>
      <c r="C23" s="12" t="s">
        <v>15</v>
      </c>
      <c r="D23" s="12" t="s">
        <v>16</v>
      </c>
      <c r="E23" s="17" t="s">
        <v>17</v>
      </c>
      <c r="F23" s="20">
        <v>775012.91</v>
      </c>
      <c r="G23" s="308">
        <v>627169.4</v>
      </c>
      <c r="H23" s="163">
        <f t="shared" ref="H23:H30" si="1">F23-G23</f>
        <v>147843.51</v>
      </c>
      <c r="I23" s="498" t="s">
        <v>643</v>
      </c>
    </row>
    <row r="24" spans="2:9" ht="27.75" customHeight="1" x14ac:dyDescent="0.25">
      <c r="B24" s="514"/>
      <c r="C24" s="143" t="s">
        <v>18</v>
      </c>
      <c r="D24" s="143" t="s">
        <v>30</v>
      </c>
      <c r="E24" s="4" t="s">
        <v>20</v>
      </c>
      <c r="F24" s="19">
        <v>81</v>
      </c>
      <c r="G24" s="316">
        <v>56</v>
      </c>
      <c r="H24" s="7">
        <f t="shared" si="1"/>
        <v>25</v>
      </c>
      <c r="I24" s="499"/>
    </row>
    <row r="25" spans="2:9" ht="43.5" customHeight="1" x14ac:dyDescent="0.25">
      <c r="B25" s="514"/>
      <c r="C25" s="143" t="s">
        <v>21</v>
      </c>
      <c r="D25" s="143" t="s">
        <v>31</v>
      </c>
      <c r="E25" s="4" t="s">
        <v>17</v>
      </c>
      <c r="F25" s="5">
        <f>F23/F24</f>
        <v>9568.0606172839507</v>
      </c>
      <c r="G25" s="343">
        <f>G23/G24</f>
        <v>11199.453571428572</v>
      </c>
      <c r="H25" s="163">
        <f t="shared" si="1"/>
        <v>-1631.3929541446214</v>
      </c>
      <c r="I25" s="499"/>
    </row>
    <row r="26" spans="2:9" ht="17.25" customHeight="1" thickBot="1" x14ac:dyDescent="0.3">
      <c r="B26" s="515"/>
      <c r="C26" s="8" t="s">
        <v>23</v>
      </c>
      <c r="D26" s="8" t="s">
        <v>24</v>
      </c>
      <c r="E26" s="9" t="s">
        <v>25</v>
      </c>
      <c r="F26" s="16">
        <v>1</v>
      </c>
      <c r="G26" s="390">
        <f>G23/F23</f>
        <v>0.80923735838155264</v>
      </c>
      <c r="H26" s="170">
        <f t="shared" si="1"/>
        <v>0.19076264161844736</v>
      </c>
      <c r="I26" s="500"/>
    </row>
    <row r="27" spans="2:9" ht="17.25" customHeight="1" thickTop="1" x14ac:dyDescent="0.25">
      <c r="B27" s="519" t="s">
        <v>32</v>
      </c>
      <c r="C27" s="12" t="s">
        <v>15</v>
      </c>
      <c r="D27" s="12" t="s">
        <v>16</v>
      </c>
      <c r="E27" s="17" t="s">
        <v>17</v>
      </c>
      <c r="F27" s="167">
        <v>20768.400000000001</v>
      </c>
      <c r="G27" s="342">
        <v>2609</v>
      </c>
      <c r="H27" s="21">
        <f t="shared" si="1"/>
        <v>18159.400000000001</v>
      </c>
      <c r="I27" s="498" t="s">
        <v>643</v>
      </c>
    </row>
    <row r="28" spans="2:9" ht="27" customHeight="1" x14ac:dyDescent="0.25">
      <c r="B28" s="519"/>
      <c r="C28" s="143" t="s">
        <v>18</v>
      </c>
      <c r="D28" s="143" t="s">
        <v>33</v>
      </c>
      <c r="E28" s="4" t="s">
        <v>20</v>
      </c>
      <c r="F28" s="23">
        <v>8</v>
      </c>
      <c r="G28" s="431">
        <v>5</v>
      </c>
      <c r="H28" s="219">
        <f t="shared" si="1"/>
        <v>3</v>
      </c>
      <c r="I28" s="499"/>
    </row>
    <row r="29" spans="2:9" ht="24.75" customHeight="1" x14ac:dyDescent="0.25">
      <c r="B29" s="519"/>
      <c r="C29" s="143" t="s">
        <v>21</v>
      </c>
      <c r="D29" s="143" t="s">
        <v>22</v>
      </c>
      <c r="E29" s="4" t="s">
        <v>17</v>
      </c>
      <c r="F29" s="162">
        <v>2484.5</v>
      </c>
      <c r="G29" s="342">
        <f>G27/G28</f>
        <v>521.79999999999995</v>
      </c>
      <c r="H29" s="21">
        <f t="shared" si="1"/>
        <v>1962.7</v>
      </c>
      <c r="I29" s="499"/>
    </row>
    <row r="30" spans="2:9" ht="42" customHeight="1" thickBot="1" x14ac:dyDescent="0.3">
      <c r="B30" s="520"/>
      <c r="C30" s="8" t="s">
        <v>23</v>
      </c>
      <c r="D30" s="8" t="s">
        <v>24</v>
      </c>
      <c r="E30" s="9" t="s">
        <v>25</v>
      </c>
      <c r="F30" s="10">
        <v>1</v>
      </c>
      <c r="G30" s="432">
        <f>G27/F27</f>
        <v>0.12562354346025692</v>
      </c>
      <c r="H30" s="10">
        <f t="shared" si="1"/>
        <v>0.87437645653974305</v>
      </c>
      <c r="I30" s="500"/>
    </row>
    <row r="31" spans="2:9" ht="17.25" customHeight="1" thickTop="1" x14ac:dyDescent="0.25">
      <c r="B31" s="521" t="s">
        <v>34</v>
      </c>
      <c r="C31" s="522"/>
      <c r="D31" s="522"/>
      <c r="E31" s="25"/>
      <c r="F31" s="26"/>
      <c r="G31" s="1"/>
      <c r="H31" s="27"/>
      <c r="I31" s="410"/>
    </row>
    <row r="32" spans="2:9" ht="17.25" customHeight="1" x14ac:dyDescent="0.25">
      <c r="B32" s="512" t="s">
        <v>35</v>
      </c>
      <c r="C32" s="512"/>
      <c r="D32" s="512"/>
      <c r="E32" s="512"/>
      <c r="F32" s="512"/>
      <c r="G32" s="512"/>
      <c r="H32" s="512"/>
      <c r="I32" s="512"/>
    </row>
    <row r="33" spans="2:9" ht="17.25" hidden="1" customHeight="1" x14ac:dyDescent="0.25">
      <c r="B33" s="513" t="s">
        <v>36</v>
      </c>
      <c r="C33" s="12" t="s">
        <v>15</v>
      </c>
      <c r="D33" s="12" t="s">
        <v>16</v>
      </c>
      <c r="E33" s="17" t="s">
        <v>17</v>
      </c>
      <c r="F33" s="31"/>
      <c r="G33" s="24"/>
      <c r="H33" s="24">
        <f>G33-F33</f>
        <v>0</v>
      </c>
      <c r="I33" s="516" t="s">
        <v>463</v>
      </c>
    </row>
    <row r="34" spans="2:9" ht="41.25" hidden="1" customHeight="1" x14ac:dyDescent="0.25">
      <c r="B34" s="514"/>
      <c r="C34" s="143" t="s">
        <v>18</v>
      </c>
      <c r="D34" s="32" t="s">
        <v>37</v>
      </c>
      <c r="E34" s="4" t="s">
        <v>38</v>
      </c>
      <c r="F34" s="23"/>
      <c r="G34" s="33"/>
      <c r="H34" s="33">
        <f>G34-F34</f>
        <v>0</v>
      </c>
      <c r="I34" s="517"/>
    </row>
    <row r="35" spans="2:9" ht="17.25" hidden="1" customHeight="1" x14ac:dyDescent="0.25">
      <c r="B35" s="514"/>
      <c r="C35" s="143" t="s">
        <v>21</v>
      </c>
      <c r="D35" s="32" t="s">
        <v>39</v>
      </c>
      <c r="E35" s="4" t="s">
        <v>17</v>
      </c>
      <c r="F35" s="34"/>
      <c r="G35" s="24"/>
      <c r="H35" s="33">
        <f>G35-F35</f>
        <v>0</v>
      </c>
      <c r="I35" s="517"/>
    </row>
    <row r="36" spans="2:9" ht="17.25" hidden="1" customHeight="1" x14ac:dyDescent="0.25">
      <c r="B36" s="515"/>
      <c r="C36" s="8" t="s">
        <v>23</v>
      </c>
      <c r="D36" s="35" t="s">
        <v>40</v>
      </c>
      <c r="E36" s="9" t="s">
        <v>25</v>
      </c>
      <c r="F36" s="10"/>
      <c r="G36" s="10"/>
      <c r="H36" s="36">
        <v>0</v>
      </c>
      <c r="I36" s="518"/>
    </row>
    <row r="37" spans="2:9" ht="17.25" hidden="1" customHeight="1" x14ac:dyDescent="0.25">
      <c r="B37" s="513" t="s">
        <v>41</v>
      </c>
      <c r="C37" s="12" t="s">
        <v>15</v>
      </c>
      <c r="D37" s="12" t="s">
        <v>16</v>
      </c>
      <c r="E37" s="17" t="s">
        <v>17</v>
      </c>
      <c r="F37" s="22"/>
      <c r="G37" s="5"/>
      <c r="H37" s="5">
        <f>G37-F37</f>
        <v>0</v>
      </c>
      <c r="I37" s="516" t="s">
        <v>463</v>
      </c>
    </row>
    <row r="38" spans="2:9" ht="30" hidden="1" customHeight="1" x14ac:dyDescent="0.25">
      <c r="B38" s="514"/>
      <c r="C38" s="143" t="s">
        <v>18</v>
      </c>
      <c r="D38" s="32" t="s">
        <v>42</v>
      </c>
      <c r="E38" s="4" t="s">
        <v>38</v>
      </c>
      <c r="F38" s="23"/>
      <c r="G38" s="33"/>
      <c r="H38" s="7">
        <f>G38-F38</f>
        <v>0</v>
      </c>
      <c r="I38" s="517"/>
    </row>
    <row r="39" spans="2:9" ht="17.25" hidden="1" customHeight="1" x14ac:dyDescent="0.25">
      <c r="B39" s="514"/>
      <c r="C39" s="143" t="s">
        <v>21</v>
      </c>
      <c r="D39" s="32" t="s">
        <v>39</v>
      </c>
      <c r="E39" s="4" t="s">
        <v>17</v>
      </c>
      <c r="F39" s="37"/>
      <c r="G39" s="24"/>
      <c r="H39" s="5">
        <f>G39-F39</f>
        <v>0</v>
      </c>
      <c r="I39" s="517"/>
    </row>
    <row r="40" spans="2:9" ht="17.25" hidden="1" customHeight="1" x14ac:dyDescent="0.25">
      <c r="B40" s="515"/>
      <c r="C40" s="8" t="s">
        <v>23</v>
      </c>
      <c r="D40" s="35" t="s">
        <v>43</v>
      </c>
      <c r="E40" s="9" t="s">
        <v>25</v>
      </c>
      <c r="F40" s="10"/>
      <c r="G40" s="10"/>
      <c r="H40" s="38">
        <v>0</v>
      </c>
      <c r="I40" s="518"/>
    </row>
    <row r="41" spans="2:9" ht="17.25" hidden="1" customHeight="1" x14ac:dyDescent="0.25">
      <c r="B41" s="513" t="s">
        <v>44</v>
      </c>
      <c r="C41" s="12" t="s">
        <v>15</v>
      </c>
      <c r="D41" s="12" t="s">
        <v>16</v>
      </c>
      <c r="E41" s="17" t="s">
        <v>17</v>
      </c>
      <c r="F41" s="22"/>
      <c r="G41" s="220"/>
      <c r="H41" s="5">
        <f>G41-F41</f>
        <v>0</v>
      </c>
      <c r="I41" s="516" t="s">
        <v>463</v>
      </c>
    </row>
    <row r="42" spans="2:9" ht="27" hidden="1" customHeight="1" x14ac:dyDescent="0.25">
      <c r="B42" s="514"/>
      <c r="C42" s="143" t="s">
        <v>18</v>
      </c>
      <c r="D42" s="32" t="s">
        <v>45</v>
      </c>
      <c r="E42" s="4" t="s">
        <v>38</v>
      </c>
      <c r="F42" s="23"/>
      <c r="G42" s="221"/>
      <c r="H42" s="7">
        <f>G42-F42</f>
        <v>0</v>
      </c>
      <c r="I42" s="517"/>
    </row>
    <row r="43" spans="2:9" ht="17.25" hidden="1" customHeight="1" x14ac:dyDescent="0.25">
      <c r="B43" s="514"/>
      <c r="C43" s="143" t="s">
        <v>21</v>
      </c>
      <c r="D43" s="32" t="s">
        <v>39</v>
      </c>
      <c r="E43" s="4" t="s">
        <v>17</v>
      </c>
      <c r="F43" s="39"/>
      <c r="G43" s="220"/>
      <c r="H43" s="5">
        <f>G43-F43</f>
        <v>0</v>
      </c>
      <c r="I43" s="517"/>
    </row>
    <row r="44" spans="2:9" ht="33" hidden="1" customHeight="1" x14ac:dyDescent="0.25">
      <c r="B44" s="515"/>
      <c r="C44" s="8" t="s">
        <v>23</v>
      </c>
      <c r="D44" s="35" t="s">
        <v>46</v>
      </c>
      <c r="E44" s="9" t="s">
        <v>25</v>
      </c>
      <c r="F44" s="10"/>
      <c r="G44" s="222"/>
      <c r="H44" s="40">
        <v>0</v>
      </c>
      <c r="I44" s="518"/>
    </row>
    <row r="45" spans="2:9" ht="17.25" customHeight="1" x14ac:dyDescent="0.25">
      <c r="B45" s="525" t="s">
        <v>47</v>
      </c>
      <c r="C45" s="12" t="s">
        <v>15</v>
      </c>
      <c r="D45" s="12" t="s">
        <v>16</v>
      </c>
      <c r="E45" s="17" t="s">
        <v>17</v>
      </c>
      <c r="F45" s="167">
        <v>3458.7</v>
      </c>
      <c r="G45" s="162">
        <v>418.3</v>
      </c>
      <c r="H45" s="163">
        <f t="shared" ref="H45:H52" si="2">G45-F45</f>
        <v>-3040.3999999999996</v>
      </c>
      <c r="I45" s="528" t="s">
        <v>629</v>
      </c>
    </row>
    <row r="46" spans="2:9" ht="34.5" customHeight="1" x14ac:dyDescent="0.25">
      <c r="B46" s="526"/>
      <c r="C46" s="143" t="s">
        <v>18</v>
      </c>
      <c r="D46" s="32" t="s">
        <v>48</v>
      </c>
      <c r="E46" s="4" t="s">
        <v>38</v>
      </c>
      <c r="F46" s="23">
        <v>157</v>
      </c>
      <c r="G46" s="223">
        <v>41</v>
      </c>
      <c r="H46" s="7">
        <f t="shared" si="2"/>
        <v>-116</v>
      </c>
      <c r="I46" s="529"/>
    </row>
    <row r="47" spans="2:9" ht="30.75" customHeight="1" x14ac:dyDescent="0.25">
      <c r="B47" s="526"/>
      <c r="C47" s="143" t="s">
        <v>21</v>
      </c>
      <c r="D47" s="32" t="s">
        <v>49</v>
      </c>
      <c r="E47" s="4" t="s">
        <v>17</v>
      </c>
      <c r="F47" s="53">
        <v>22.03</v>
      </c>
      <c r="G47" s="162">
        <f>G45/G46</f>
        <v>10.202439024390245</v>
      </c>
      <c r="H47" s="163">
        <f t="shared" si="2"/>
        <v>-11.827560975609757</v>
      </c>
      <c r="I47" s="529"/>
    </row>
    <row r="48" spans="2:9" ht="30.75" customHeight="1" thickBot="1" x14ac:dyDescent="0.3">
      <c r="B48" s="527"/>
      <c r="C48" s="8" t="s">
        <v>23</v>
      </c>
      <c r="D48" s="35" t="s">
        <v>50</v>
      </c>
      <c r="E48" s="9" t="s">
        <v>25</v>
      </c>
      <c r="F48" s="10">
        <v>1</v>
      </c>
      <c r="G48" s="224">
        <v>1</v>
      </c>
      <c r="H48" s="10">
        <f t="shared" si="2"/>
        <v>0</v>
      </c>
      <c r="I48" s="530"/>
    </row>
    <row r="49" spans="2:9" ht="17.25" hidden="1" customHeight="1" thickBot="1" x14ac:dyDescent="0.3">
      <c r="B49" s="519" t="s">
        <v>51</v>
      </c>
      <c r="C49" s="12" t="s">
        <v>15</v>
      </c>
      <c r="D49" s="12" t="s">
        <v>16</v>
      </c>
      <c r="E49" s="17" t="s">
        <v>17</v>
      </c>
      <c r="F49" s="41">
        <v>0</v>
      </c>
      <c r="G49" s="5">
        <v>0</v>
      </c>
      <c r="H49" s="5">
        <f t="shared" si="2"/>
        <v>0</v>
      </c>
      <c r="I49" s="531"/>
    </row>
    <row r="50" spans="2:9" ht="29.25" hidden="1" customHeight="1" thickTop="1" thickBot="1" x14ac:dyDescent="0.3">
      <c r="B50" s="519"/>
      <c r="C50" s="143" t="s">
        <v>18</v>
      </c>
      <c r="D50" s="32" t="s">
        <v>52</v>
      </c>
      <c r="E50" s="4" t="s">
        <v>38</v>
      </c>
      <c r="F50" s="42">
        <v>0</v>
      </c>
      <c r="G50" s="7">
        <v>0</v>
      </c>
      <c r="H50" s="5">
        <f t="shared" si="2"/>
        <v>0</v>
      </c>
      <c r="I50" s="517"/>
    </row>
    <row r="51" spans="2:9" ht="17.25" hidden="1" customHeight="1" thickTop="1" thickBot="1" x14ac:dyDescent="0.3">
      <c r="B51" s="519"/>
      <c r="C51" s="143" t="s">
        <v>21</v>
      </c>
      <c r="D51" s="32" t="s">
        <v>53</v>
      </c>
      <c r="E51" s="4" t="s">
        <v>17</v>
      </c>
      <c r="F51" s="41">
        <v>0</v>
      </c>
      <c r="G51" s="5">
        <v>0</v>
      </c>
      <c r="H51" s="5">
        <f t="shared" si="2"/>
        <v>0</v>
      </c>
      <c r="I51" s="517"/>
    </row>
    <row r="52" spans="2:9" ht="41.25" hidden="1" customHeight="1" thickTop="1" thickBot="1" x14ac:dyDescent="0.3">
      <c r="B52" s="520"/>
      <c r="C52" s="8" t="s">
        <v>23</v>
      </c>
      <c r="D52" s="35" t="s">
        <v>50</v>
      </c>
      <c r="E52" s="9" t="s">
        <v>25</v>
      </c>
      <c r="F52" s="42">
        <v>0</v>
      </c>
      <c r="G52" s="7">
        <v>0</v>
      </c>
      <c r="H52" s="40">
        <f t="shared" si="2"/>
        <v>0</v>
      </c>
      <c r="I52" s="518"/>
    </row>
    <row r="53" spans="2:9" ht="27" hidden="1" customHeight="1" thickTop="1" thickBot="1" x14ac:dyDescent="0.3">
      <c r="B53" s="43" t="s">
        <v>54</v>
      </c>
      <c r="C53" s="44"/>
      <c r="D53" s="44"/>
      <c r="E53" s="44"/>
      <c r="F53" s="45"/>
      <c r="G53" s="46"/>
      <c r="H53" s="45"/>
      <c r="I53" s="411"/>
    </row>
    <row r="54" spans="2:9" ht="17.25" hidden="1" customHeight="1" thickTop="1" thickBot="1" x14ac:dyDescent="0.3">
      <c r="B54" s="524" t="s">
        <v>55</v>
      </c>
      <c r="C54" s="143" t="s">
        <v>15</v>
      </c>
      <c r="D54" s="143" t="s">
        <v>16</v>
      </c>
      <c r="E54" s="4" t="s">
        <v>17</v>
      </c>
      <c r="F54" s="31"/>
      <c r="G54" s="24">
        <v>0</v>
      </c>
      <c r="H54" s="5">
        <f>G54-F54</f>
        <v>0</v>
      </c>
      <c r="I54" s="516" t="s">
        <v>463</v>
      </c>
    </row>
    <row r="55" spans="2:9" ht="17.25" hidden="1" customHeight="1" thickTop="1" thickBot="1" x14ac:dyDescent="0.3">
      <c r="B55" s="519"/>
      <c r="C55" s="143" t="s">
        <v>18</v>
      </c>
      <c r="D55" s="32" t="s">
        <v>56</v>
      </c>
      <c r="E55" s="4" t="s">
        <v>38</v>
      </c>
      <c r="F55" s="23"/>
      <c r="G55" s="33">
        <v>0</v>
      </c>
      <c r="H55" s="7">
        <f>G55-F55</f>
        <v>0</v>
      </c>
      <c r="I55" s="517"/>
    </row>
    <row r="56" spans="2:9" ht="17.25" hidden="1" customHeight="1" thickTop="1" thickBot="1" x14ac:dyDescent="0.3">
      <c r="B56" s="519"/>
      <c r="C56" s="143" t="s">
        <v>21</v>
      </c>
      <c r="D56" s="32" t="s">
        <v>57</v>
      </c>
      <c r="E56" s="4" t="s">
        <v>17</v>
      </c>
      <c r="F56" s="31"/>
      <c r="G56" s="24">
        <v>0</v>
      </c>
      <c r="H56" s="5">
        <f>G56-F56</f>
        <v>0</v>
      </c>
      <c r="I56" s="517"/>
    </row>
    <row r="57" spans="2:9" ht="24.75" hidden="1" customHeight="1" thickTop="1" thickBot="1" x14ac:dyDescent="0.3">
      <c r="B57" s="520"/>
      <c r="C57" s="8" t="s">
        <v>23</v>
      </c>
      <c r="D57" s="35" t="s">
        <v>58</v>
      </c>
      <c r="E57" s="9" t="s">
        <v>25</v>
      </c>
      <c r="F57" s="10"/>
      <c r="G57" s="10">
        <v>0</v>
      </c>
      <c r="H57" s="10">
        <f>G57-F57</f>
        <v>0</v>
      </c>
      <c r="I57" s="518"/>
    </row>
    <row r="58" spans="2:9" ht="17.25" hidden="1" customHeight="1" thickTop="1" thickBot="1" x14ac:dyDescent="0.3">
      <c r="B58" s="513" t="s">
        <v>59</v>
      </c>
      <c r="C58" s="12" t="s">
        <v>15</v>
      </c>
      <c r="D58" s="12" t="s">
        <v>16</v>
      </c>
      <c r="E58" s="17" t="s">
        <v>17</v>
      </c>
      <c r="F58" s="22"/>
      <c r="G58" s="5">
        <v>0</v>
      </c>
      <c r="H58" s="5">
        <f t="shared" ref="H58:H65" si="3">G58-F58</f>
        <v>0</v>
      </c>
      <c r="I58" s="516" t="s">
        <v>463</v>
      </c>
    </row>
    <row r="59" spans="2:9" ht="28.5" hidden="1" customHeight="1" thickTop="1" thickBot="1" x14ac:dyDescent="0.3">
      <c r="B59" s="514"/>
      <c r="C59" s="143" t="s">
        <v>18</v>
      </c>
      <c r="D59" s="32" t="s">
        <v>60</v>
      </c>
      <c r="E59" s="4" t="s">
        <v>38</v>
      </c>
      <c r="F59" s="23"/>
      <c r="G59" s="33">
        <v>0</v>
      </c>
      <c r="H59" s="7">
        <f t="shared" si="3"/>
        <v>0</v>
      </c>
      <c r="I59" s="517"/>
    </row>
    <row r="60" spans="2:9" ht="17.25" hidden="1" customHeight="1" thickTop="1" thickBot="1" x14ac:dyDescent="0.3">
      <c r="B60" s="514"/>
      <c r="C60" s="143" t="s">
        <v>21</v>
      </c>
      <c r="D60" s="32" t="s">
        <v>61</v>
      </c>
      <c r="E60" s="4" t="s">
        <v>17</v>
      </c>
      <c r="F60" s="31"/>
      <c r="G60" s="24">
        <v>0</v>
      </c>
      <c r="H60" s="5">
        <f t="shared" si="3"/>
        <v>0</v>
      </c>
      <c r="I60" s="517"/>
    </row>
    <row r="61" spans="2:9" ht="39" hidden="1" customHeight="1" thickTop="1" thickBot="1" x14ac:dyDescent="0.3">
      <c r="B61" s="515"/>
      <c r="C61" s="8" t="s">
        <v>23</v>
      </c>
      <c r="D61" s="35" t="s">
        <v>62</v>
      </c>
      <c r="E61" s="9" t="s">
        <v>25</v>
      </c>
      <c r="F61" s="10"/>
      <c r="G61" s="10">
        <v>0</v>
      </c>
      <c r="H61" s="10">
        <f t="shared" si="3"/>
        <v>0</v>
      </c>
      <c r="I61" s="518"/>
    </row>
    <row r="62" spans="2:9" ht="17.25" hidden="1" customHeight="1" thickTop="1" thickBot="1" x14ac:dyDescent="0.3">
      <c r="B62" s="513" t="s">
        <v>63</v>
      </c>
      <c r="C62" s="12" t="s">
        <v>15</v>
      </c>
      <c r="D62" s="12" t="s">
        <v>16</v>
      </c>
      <c r="E62" s="17" t="s">
        <v>17</v>
      </c>
      <c r="F62" s="22"/>
      <c r="G62" s="5">
        <v>0</v>
      </c>
      <c r="H62" s="5">
        <f t="shared" si="3"/>
        <v>0</v>
      </c>
      <c r="I62" s="516" t="s">
        <v>463</v>
      </c>
    </row>
    <row r="63" spans="2:9" ht="17.25" hidden="1" customHeight="1" thickTop="1" thickBot="1" x14ac:dyDescent="0.3">
      <c r="B63" s="514"/>
      <c r="C63" s="143" t="s">
        <v>18</v>
      </c>
      <c r="D63" s="32" t="s">
        <v>64</v>
      </c>
      <c r="E63" s="4" t="s">
        <v>38</v>
      </c>
      <c r="F63" s="23"/>
      <c r="G63" s="33">
        <v>0</v>
      </c>
      <c r="H63" s="33">
        <f t="shared" si="3"/>
        <v>0</v>
      </c>
      <c r="I63" s="517"/>
    </row>
    <row r="64" spans="2:9" ht="17.25" hidden="1" customHeight="1" thickTop="1" thickBot="1" x14ac:dyDescent="0.3">
      <c r="B64" s="514"/>
      <c r="C64" s="143" t="s">
        <v>21</v>
      </c>
      <c r="D64" s="32" t="s">
        <v>57</v>
      </c>
      <c r="E64" s="4" t="s">
        <v>17</v>
      </c>
      <c r="F64" s="31"/>
      <c r="G64" s="24">
        <v>0</v>
      </c>
      <c r="H64" s="47">
        <f t="shared" si="3"/>
        <v>0</v>
      </c>
      <c r="I64" s="517"/>
    </row>
    <row r="65" spans="2:9" ht="37.5" hidden="1" customHeight="1" thickTop="1" thickBot="1" x14ac:dyDescent="0.3">
      <c r="B65" s="515"/>
      <c r="C65" s="8" t="s">
        <v>23</v>
      </c>
      <c r="D65" s="35" t="s">
        <v>65</v>
      </c>
      <c r="E65" s="9" t="s">
        <v>25</v>
      </c>
      <c r="F65" s="10"/>
      <c r="G65" s="10">
        <v>0</v>
      </c>
      <c r="H65" s="10">
        <f t="shared" si="3"/>
        <v>0</v>
      </c>
      <c r="I65" s="518"/>
    </row>
    <row r="66" spans="2:9" ht="17.25" hidden="1" customHeight="1" thickTop="1" thickBot="1" x14ac:dyDescent="0.3">
      <c r="B66" s="48" t="s">
        <v>66</v>
      </c>
      <c r="C66" s="49"/>
      <c r="D66" s="49"/>
      <c r="E66" s="49"/>
      <c r="F66" s="27"/>
      <c r="G66" s="28"/>
      <c r="H66" s="27"/>
      <c r="I66" s="407"/>
    </row>
    <row r="67" spans="2:9" ht="15.75" hidden="1" customHeight="1" thickTop="1" thickBot="1" x14ac:dyDescent="0.3">
      <c r="B67" s="534" t="s">
        <v>67</v>
      </c>
      <c r="C67" s="535"/>
      <c r="D67" s="535"/>
      <c r="E67" s="50"/>
      <c r="F67" s="51"/>
      <c r="G67" s="52"/>
      <c r="H67" s="51"/>
      <c r="I67" s="412"/>
    </row>
    <row r="68" spans="2:9" ht="14.25" hidden="1" customHeight="1" thickTop="1" thickBot="1" x14ac:dyDescent="0.3">
      <c r="B68" s="514" t="s">
        <v>68</v>
      </c>
      <c r="C68" s="12" t="s">
        <v>15</v>
      </c>
      <c r="D68" s="143" t="s">
        <v>16</v>
      </c>
      <c r="E68" s="4" t="s">
        <v>17</v>
      </c>
      <c r="F68" s="31">
        <v>62911</v>
      </c>
      <c r="G68" s="24">
        <v>0</v>
      </c>
      <c r="H68" s="24">
        <v>0</v>
      </c>
      <c r="I68" s="516"/>
    </row>
    <row r="69" spans="2:9" ht="28.5" hidden="1" customHeight="1" thickTop="1" thickBot="1" x14ac:dyDescent="0.3">
      <c r="B69" s="514"/>
      <c r="C69" s="143" t="s">
        <v>18</v>
      </c>
      <c r="D69" s="32" t="s">
        <v>69</v>
      </c>
      <c r="E69" s="4" t="s">
        <v>38</v>
      </c>
      <c r="F69" s="23">
        <v>2571</v>
      </c>
      <c r="G69" s="33">
        <v>0</v>
      </c>
      <c r="H69" s="33">
        <v>0</v>
      </c>
      <c r="I69" s="517"/>
    </row>
    <row r="70" spans="2:9" ht="14.25" hidden="1" customHeight="1" thickTop="1" thickBot="1" x14ac:dyDescent="0.3">
      <c r="B70" s="514"/>
      <c r="C70" s="143" t="s">
        <v>21</v>
      </c>
      <c r="D70" s="32" t="s">
        <v>57</v>
      </c>
      <c r="E70" s="4" t="s">
        <v>17</v>
      </c>
      <c r="F70" s="53">
        <v>24469.5</v>
      </c>
      <c r="G70" s="24">
        <v>0</v>
      </c>
      <c r="H70" s="24">
        <v>0</v>
      </c>
      <c r="I70" s="517"/>
    </row>
    <row r="71" spans="2:9" ht="27" hidden="1" customHeight="1" thickTop="1" thickBot="1" x14ac:dyDescent="0.3">
      <c r="B71" s="515"/>
      <c r="C71" s="8" t="s">
        <v>23</v>
      </c>
      <c r="D71" s="35" t="s">
        <v>70</v>
      </c>
      <c r="E71" s="9" t="s">
        <v>25</v>
      </c>
      <c r="F71" s="10">
        <v>1</v>
      </c>
      <c r="G71" s="10">
        <v>0</v>
      </c>
      <c r="H71" s="54">
        <v>0</v>
      </c>
      <c r="I71" s="518"/>
    </row>
    <row r="72" spans="2:9" ht="21" customHeight="1" thickTop="1" thickBot="1" x14ac:dyDescent="0.3">
      <c r="B72" s="532" t="s">
        <v>71</v>
      </c>
      <c r="C72" s="533"/>
      <c r="D72" s="533"/>
      <c r="E72" s="49"/>
      <c r="F72" s="27"/>
      <c r="G72" s="28"/>
      <c r="H72" s="27"/>
      <c r="I72" s="407"/>
    </row>
    <row r="73" spans="2:9" ht="17.25" hidden="1" customHeight="1" thickTop="1" thickBot="1" x14ac:dyDescent="0.3">
      <c r="B73" s="55" t="s">
        <v>72</v>
      </c>
      <c r="C73" s="50"/>
      <c r="D73" s="50"/>
      <c r="E73" s="50"/>
      <c r="F73" s="51"/>
      <c r="G73" s="52"/>
      <c r="H73" s="51"/>
      <c r="I73" s="412"/>
    </row>
    <row r="74" spans="2:9" ht="17.25" hidden="1" customHeight="1" thickTop="1" x14ac:dyDescent="0.25">
      <c r="B74" s="514" t="s">
        <v>73</v>
      </c>
      <c r="C74" s="143" t="s">
        <v>15</v>
      </c>
      <c r="D74" s="143" t="s">
        <v>16</v>
      </c>
      <c r="E74" s="4" t="s">
        <v>17</v>
      </c>
      <c r="F74" s="31"/>
      <c r="G74" s="24">
        <v>0</v>
      </c>
      <c r="H74" s="24">
        <f>G74-F74</f>
        <v>0</v>
      </c>
      <c r="I74" s="516" t="s">
        <v>463</v>
      </c>
    </row>
    <row r="75" spans="2:9" ht="26.25" hidden="1" customHeight="1" thickTop="1" x14ac:dyDescent="0.25">
      <c r="B75" s="514"/>
      <c r="C75" s="143" t="s">
        <v>18</v>
      </c>
      <c r="D75" s="32" t="s">
        <v>52</v>
      </c>
      <c r="E75" s="4" t="s">
        <v>38</v>
      </c>
      <c r="F75" s="23"/>
      <c r="G75" s="33">
        <v>0</v>
      </c>
      <c r="H75" s="33">
        <f>G75-F75</f>
        <v>0</v>
      </c>
      <c r="I75" s="517"/>
    </row>
    <row r="76" spans="2:9" ht="17.25" hidden="1" customHeight="1" thickTop="1" x14ac:dyDescent="0.25">
      <c r="B76" s="514"/>
      <c r="C76" s="143" t="s">
        <v>21</v>
      </c>
      <c r="D76" s="32" t="s">
        <v>57</v>
      </c>
      <c r="E76" s="4" t="s">
        <v>17</v>
      </c>
      <c r="F76" s="37"/>
      <c r="G76" s="24">
        <v>0</v>
      </c>
      <c r="H76" s="24">
        <f>G76-F76</f>
        <v>0</v>
      </c>
      <c r="I76" s="517"/>
    </row>
    <row r="77" spans="2:9" ht="17.25" hidden="1" customHeight="1" thickTop="1" x14ac:dyDescent="0.25">
      <c r="B77" s="515"/>
      <c r="C77" s="8" t="s">
        <v>23</v>
      </c>
      <c r="D77" s="35" t="s">
        <v>74</v>
      </c>
      <c r="E77" s="9" t="s">
        <v>25</v>
      </c>
      <c r="F77" s="10"/>
      <c r="G77" s="10">
        <v>0</v>
      </c>
      <c r="H77" s="56">
        <v>0</v>
      </c>
      <c r="I77" s="518"/>
    </row>
    <row r="78" spans="2:9" ht="17.25" hidden="1" customHeight="1" thickTop="1" x14ac:dyDescent="0.25">
      <c r="B78" s="513" t="s">
        <v>75</v>
      </c>
      <c r="C78" s="12" t="s">
        <v>15</v>
      </c>
      <c r="D78" s="12" t="s">
        <v>16</v>
      </c>
      <c r="E78" s="17" t="s">
        <v>17</v>
      </c>
      <c r="F78" s="22"/>
      <c r="G78" s="5">
        <v>0</v>
      </c>
      <c r="H78" s="24">
        <f>G78-F78</f>
        <v>0</v>
      </c>
      <c r="I78" s="531" t="s">
        <v>463</v>
      </c>
    </row>
    <row r="79" spans="2:9" ht="17.25" hidden="1" customHeight="1" thickTop="1" x14ac:dyDescent="0.25">
      <c r="B79" s="514"/>
      <c r="C79" s="143" t="s">
        <v>18</v>
      </c>
      <c r="D79" s="32" t="s">
        <v>45</v>
      </c>
      <c r="E79" s="4" t="s">
        <v>38</v>
      </c>
      <c r="F79" s="23"/>
      <c r="G79" s="33">
        <v>0</v>
      </c>
      <c r="H79" s="33">
        <f>G79-F79</f>
        <v>0</v>
      </c>
      <c r="I79" s="517"/>
    </row>
    <row r="80" spans="2:9" ht="17.25" hidden="1" customHeight="1" thickTop="1" x14ac:dyDescent="0.25">
      <c r="B80" s="514"/>
      <c r="C80" s="143" t="s">
        <v>18</v>
      </c>
      <c r="D80" s="32" t="s">
        <v>76</v>
      </c>
      <c r="E80" s="4" t="s">
        <v>77</v>
      </c>
      <c r="F80" s="23"/>
      <c r="G80" s="33">
        <v>0</v>
      </c>
      <c r="H80" s="24">
        <f>G80-F80</f>
        <v>0</v>
      </c>
      <c r="I80" s="517"/>
    </row>
    <row r="81" spans="1:9" ht="17.25" hidden="1" customHeight="1" thickTop="1" x14ac:dyDescent="0.25">
      <c r="B81" s="514"/>
      <c r="C81" s="143" t="s">
        <v>21</v>
      </c>
      <c r="D81" s="32" t="s">
        <v>39</v>
      </c>
      <c r="E81" s="4" t="s">
        <v>17</v>
      </c>
      <c r="F81" s="57"/>
      <c r="G81" s="24">
        <v>0</v>
      </c>
      <c r="H81" s="24">
        <f>G81-F81</f>
        <v>0</v>
      </c>
      <c r="I81" s="517"/>
    </row>
    <row r="82" spans="1:9" ht="17.25" hidden="1" customHeight="1" thickTop="1" x14ac:dyDescent="0.25">
      <c r="B82" s="515"/>
      <c r="C82" s="8" t="s">
        <v>23</v>
      </c>
      <c r="D82" s="35" t="s">
        <v>78</v>
      </c>
      <c r="E82" s="9" t="s">
        <v>25</v>
      </c>
      <c r="F82" s="10"/>
      <c r="G82" s="10">
        <v>0</v>
      </c>
      <c r="H82" s="10">
        <v>0</v>
      </c>
      <c r="I82" s="518"/>
    </row>
    <row r="83" spans="1:9" ht="17.25" customHeight="1" thickTop="1" x14ac:dyDescent="0.25">
      <c r="B83" s="43" t="s">
        <v>79</v>
      </c>
      <c r="C83" s="44"/>
      <c r="D83" s="44"/>
      <c r="E83" s="44"/>
      <c r="F83" s="45"/>
      <c r="G83" s="46"/>
      <c r="H83" s="45"/>
      <c r="I83" s="411"/>
    </row>
    <row r="84" spans="1:9" s="29" customFormat="1" ht="17.25" customHeight="1" x14ac:dyDescent="0.25">
      <c r="A84" s="15"/>
      <c r="B84" s="58" t="s">
        <v>80</v>
      </c>
      <c r="C84" s="59"/>
      <c r="D84" s="59"/>
      <c r="E84" s="59"/>
      <c r="F84" s="60"/>
      <c r="G84" s="61"/>
      <c r="H84" s="62"/>
      <c r="I84" s="406"/>
    </row>
    <row r="85" spans="1:9" ht="10.5" customHeight="1" x14ac:dyDescent="0.25">
      <c r="B85" s="514" t="s">
        <v>81</v>
      </c>
      <c r="C85" s="143" t="s">
        <v>15</v>
      </c>
      <c r="D85" s="143" t="s">
        <v>16</v>
      </c>
      <c r="E85" s="32" t="s">
        <v>17</v>
      </c>
      <c r="F85" s="193">
        <v>33126.1</v>
      </c>
      <c r="G85" s="162">
        <v>0</v>
      </c>
      <c r="H85" s="162">
        <f>G85-F85</f>
        <v>-33126.1</v>
      </c>
      <c r="I85" s="516" t="s">
        <v>645</v>
      </c>
    </row>
    <row r="86" spans="1:9" ht="38.25" customHeight="1" x14ac:dyDescent="0.25">
      <c r="B86" s="514"/>
      <c r="C86" s="143" t="s">
        <v>18</v>
      </c>
      <c r="D86" s="32" t="s">
        <v>82</v>
      </c>
      <c r="E86" s="32" t="s">
        <v>38</v>
      </c>
      <c r="F86" s="63">
        <v>19372</v>
      </c>
      <c r="G86" s="33">
        <v>0</v>
      </c>
      <c r="H86" s="33">
        <f>G86-F86</f>
        <v>-19372</v>
      </c>
      <c r="I86" s="517"/>
    </row>
    <row r="87" spans="1:9" ht="24" customHeight="1" x14ac:dyDescent="0.25">
      <c r="B87" s="514"/>
      <c r="C87" s="143" t="s">
        <v>21</v>
      </c>
      <c r="D87" s="32" t="s">
        <v>83</v>
      </c>
      <c r="E87" s="32" t="s">
        <v>84</v>
      </c>
      <c r="F87" s="193">
        <v>1.71</v>
      </c>
      <c r="G87" s="162">
        <v>0</v>
      </c>
      <c r="H87" s="162">
        <f>G87-F87</f>
        <v>-1.71</v>
      </c>
      <c r="I87" s="517"/>
    </row>
    <row r="88" spans="1:9" ht="26.25" customHeight="1" thickBot="1" x14ac:dyDescent="0.3">
      <c r="B88" s="515"/>
      <c r="C88" s="8" t="s">
        <v>23</v>
      </c>
      <c r="D88" s="35" t="s">
        <v>85</v>
      </c>
      <c r="E88" s="35" t="s">
        <v>86</v>
      </c>
      <c r="F88" s="10" t="s">
        <v>87</v>
      </c>
      <c r="G88" s="10">
        <v>0</v>
      </c>
      <c r="H88" s="56">
        <v>0</v>
      </c>
      <c r="I88" s="518"/>
    </row>
    <row r="89" spans="1:9" ht="10.5" hidden="1" customHeight="1" thickBot="1" x14ac:dyDescent="0.3">
      <c r="B89" s="548" t="s">
        <v>88</v>
      </c>
      <c r="C89" s="12" t="s">
        <v>15</v>
      </c>
      <c r="D89" s="12" t="s">
        <v>16</v>
      </c>
      <c r="E89" s="17" t="s">
        <v>17</v>
      </c>
      <c r="F89" s="22"/>
      <c r="G89" s="225">
        <v>0</v>
      </c>
      <c r="H89" s="226">
        <f>G89-F89</f>
        <v>0</v>
      </c>
      <c r="I89" s="551"/>
    </row>
    <row r="90" spans="1:9" ht="17.25" hidden="1" customHeight="1" thickTop="1" x14ac:dyDescent="0.25">
      <c r="B90" s="549"/>
      <c r="C90" s="143" t="s">
        <v>18</v>
      </c>
      <c r="D90" s="32" t="s">
        <v>89</v>
      </c>
      <c r="E90" s="4" t="s">
        <v>38</v>
      </c>
      <c r="F90" s="31"/>
      <c r="G90" s="225">
        <v>0</v>
      </c>
      <c r="H90" s="226">
        <f>G90-F90</f>
        <v>0</v>
      </c>
      <c r="I90" s="552"/>
    </row>
    <row r="91" spans="1:9" ht="10.5" hidden="1" customHeight="1" thickTop="1" x14ac:dyDescent="0.25">
      <c r="B91" s="549"/>
      <c r="C91" s="143" t="s">
        <v>21</v>
      </c>
      <c r="D91" s="32" t="s">
        <v>90</v>
      </c>
      <c r="E91" s="4" t="s">
        <v>17</v>
      </c>
      <c r="F91" s="24"/>
      <c r="G91" s="225" t="e">
        <f>G89/G90</f>
        <v>#DIV/0!</v>
      </c>
      <c r="H91" s="226" t="e">
        <f>G91-F91</f>
        <v>#DIV/0!</v>
      </c>
      <c r="I91" s="552"/>
    </row>
    <row r="92" spans="1:9" ht="27" hidden="1" customHeight="1" thickTop="1" x14ac:dyDescent="0.25">
      <c r="B92" s="550"/>
      <c r="C92" s="8" t="s">
        <v>23</v>
      </c>
      <c r="D92" s="35" t="s">
        <v>91</v>
      </c>
      <c r="E92" s="9" t="s">
        <v>86</v>
      </c>
      <c r="F92" s="64"/>
      <c r="G92" s="227">
        <v>0</v>
      </c>
      <c r="H92" s="228">
        <v>0</v>
      </c>
      <c r="I92" s="553"/>
    </row>
    <row r="93" spans="1:9" ht="10.5" customHeight="1" thickTop="1" x14ac:dyDescent="0.25">
      <c r="B93" s="513" t="s">
        <v>92</v>
      </c>
      <c r="C93" s="12" t="s">
        <v>15</v>
      </c>
      <c r="D93" s="12" t="s">
        <v>16</v>
      </c>
      <c r="E93" s="17" t="s">
        <v>17</v>
      </c>
      <c r="F93" s="167">
        <v>8441.5</v>
      </c>
      <c r="G93" s="162">
        <v>373.1</v>
      </c>
      <c r="H93" s="163">
        <f>G93-F93</f>
        <v>-8068.4</v>
      </c>
      <c r="I93" s="516" t="s">
        <v>720</v>
      </c>
    </row>
    <row r="94" spans="1:9" ht="26.25" customHeight="1" x14ac:dyDescent="0.25">
      <c r="B94" s="514"/>
      <c r="C94" s="143" t="s">
        <v>18</v>
      </c>
      <c r="D94" s="32" t="s">
        <v>93</v>
      </c>
      <c r="E94" s="4" t="s">
        <v>77</v>
      </c>
      <c r="F94" s="23">
        <v>36702</v>
      </c>
      <c r="G94" s="392">
        <v>22990</v>
      </c>
      <c r="H94" s="5">
        <f>G94-F94</f>
        <v>-13712</v>
      </c>
      <c r="I94" s="517"/>
    </row>
    <row r="95" spans="1:9" ht="15.75" customHeight="1" x14ac:dyDescent="0.25">
      <c r="B95" s="514"/>
      <c r="C95" s="143" t="s">
        <v>21</v>
      </c>
      <c r="D95" s="32" t="s">
        <v>94</v>
      </c>
      <c r="E95" s="4" t="s">
        <v>17</v>
      </c>
      <c r="F95" s="53">
        <v>0.23</v>
      </c>
      <c r="G95" s="343">
        <f>G93/G94</f>
        <v>1.622879512831666E-2</v>
      </c>
      <c r="H95" s="163">
        <f>G95-F95</f>
        <v>-0.21377120487168336</v>
      </c>
      <c r="I95" s="517"/>
    </row>
    <row r="96" spans="1:9" ht="21.75" customHeight="1" thickBot="1" x14ac:dyDescent="0.3">
      <c r="B96" s="515"/>
      <c r="C96" s="8" t="s">
        <v>23</v>
      </c>
      <c r="D96" s="35" t="s">
        <v>95</v>
      </c>
      <c r="E96" s="9" t="s">
        <v>86</v>
      </c>
      <c r="F96" s="10" t="s">
        <v>87</v>
      </c>
      <c r="G96" s="390">
        <v>1</v>
      </c>
      <c r="H96" s="38">
        <v>0</v>
      </c>
      <c r="I96" s="518"/>
    </row>
    <row r="97" spans="2:9" ht="10.5" customHeight="1" thickTop="1" x14ac:dyDescent="0.25">
      <c r="B97" s="544" t="s">
        <v>96</v>
      </c>
      <c r="C97" s="309" t="s">
        <v>15</v>
      </c>
      <c r="D97" s="309" t="s">
        <v>16</v>
      </c>
      <c r="E97" s="310" t="s">
        <v>17</v>
      </c>
      <c r="F97" s="384">
        <v>6146.8</v>
      </c>
      <c r="G97" s="343">
        <v>6085.1</v>
      </c>
      <c r="H97" s="318">
        <f>G97-F97</f>
        <v>-61.699999999999818</v>
      </c>
      <c r="I97" s="547" t="s">
        <v>646</v>
      </c>
    </row>
    <row r="98" spans="2:9" ht="17.25" customHeight="1" x14ac:dyDescent="0.25">
      <c r="B98" s="545"/>
      <c r="C98" s="312" t="s">
        <v>18</v>
      </c>
      <c r="D98" s="313" t="s">
        <v>97</v>
      </c>
      <c r="E98" s="314" t="s">
        <v>38</v>
      </c>
      <c r="F98" s="370">
        <v>110</v>
      </c>
      <c r="G98" s="171">
        <v>94</v>
      </c>
      <c r="H98" s="171">
        <f>G98-F98</f>
        <v>-16</v>
      </c>
      <c r="I98" s="539"/>
    </row>
    <row r="99" spans="2:9" ht="10.5" customHeight="1" x14ac:dyDescent="0.25">
      <c r="B99" s="545"/>
      <c r="C99" s="312" t="s">
        <v>21</v>
      </c>
      <c r="D99" s="313" t="s">
        <v>57</v>
      </c>
      <c r="E99" s="314" t="s">
        <v>17</v>
      </c>
      <c r="F99" s="317">
        <v>55.88</v>
      </c>
      <c r="G99" s="318">
        <f>G97/G98</f>
        <v>64.735106382978728</v>
      </c>
      <c r="H99" s="318">
        <f>G99-F99</f>
        <v>8.8551063829787253</v>
      </c>
      <c r="I99" s="539"/>
    </row>
    <row r="100" spans="2:9" ht="27" customHeight="1" thickBot="1" x14ac:dyDescent="0.3">
      <c r="B100" s="546"/>
      <c r="C100" s="319" t="s">
        <v>23</v>
      </c>
      <c r="D100" s="344" t="s">
        <v>98</v>
      </c>
      <c r="E100" s="321" t="s">
        <v>86</v>
      </c>
      <c r="F100" s="172">
        <v>0.95</v>
      </c>
      <c r="G100" s="172">
        <v>0.95</v>
      </c>
      <c r="H100" s="172">
        <v>0</v>
      </c>
      <c r="I100" s="540"/>
    </row>
    <row r="101" spans="2:9" ht="10.5" customHeight="1" thickTop="1" x14ac:dyDescent="0.25">
      <c r="B101" s="536" t="s">
        <v>99</v>
      </c>
      <c r="C101" s="309" t="s">
        <v>15</v>
      </c>
      <c r="D101" s="309" t="s">
        <v>16</v>
      </c>
      <c r="E101" s="310" t="s">
        <v>17</v>
      </c>
      <c r="F101" s="384">
        <v>27768.54</v>
      </c>
      <c r="G101" s="343">
        <v>5822.3</v>
      </c>
      <c r="H101" s="318">
        <f>G101-F101</f>
        <v>-21946.240000000002</v>
      </c>
      <c r="I101" s="538" t="s">
        <v>647</v>
      </c>
    </row>
    <row r="102" spans="2:9" ht="27.75" customHeight="1" x14ac:dyDescent="0.25">
      <c r="B102" s="536"/>
      <c r="C102" s="312" t="s">
        <v>18</v>
      </c>
      <c r="D102" s="313" t="s">
        <v>100</v>
      </c>
      <c r="E102" s="314" t="s">
        <v>38</v>
      </c>
      <c r="F102" s="370">
        <v>687</v>
      </c>
      <c r="G102" s="171">
        <v>489</v>
      </c>
      <c r="H102" s="171">
        <f>G102-F102</f>
        <v>-198</v>
      </c>
      <c r="I102" s="539"/>
    </row>
    <row r="103" spans="2:9" ht="10.5" customHeight="1" x14ac:dyDescent="0.25">
      <c r="B103" s="536"/>
      <c r="C103" s="312" t="s">
        <v>21</v>
      </c>
      <c r="D103" s="313" t="s">
        <v>57</v>
      </c>
      <c r="E103" s="314" t="s">
        <v>17</v>
      </c>
      <c r="F103" s="317">
        <v>40.42</v>
      </c>
      <c r="G103" s="318">
        <f>G101/G102</f>
        <v>11.906543967280165</v>
      </c>
      <c r="H103" s="318">
        <f>G103-F103</f>
        <v>-28.513456032719837</v>
      </c>
      <c r="I103" s="539"/>
    </row>
    <row r="104" spans="2:9" ht="24.75" customHeight="1" thickBot="1" x14ac:dyDescent="0.3">
      <c r="B104" s="537"/>
      <c r="C104" s="319" t="s">
        <v>23</v>
      </c>
      <c r="D104" s="344" t="s">
        <v>98</v>
      </c>
      <c r="E104" s="321" t="s">
        <v>86</v>
      </c>
      <c r="F104" s="172">
        <v>0.95</v>
      </c>
      <c r="G104" s="172">
        <v>0.95</v>
      </c>
      <c r="H104" s="385">
        <v>0</v>
      </c>
      <c r="I104" s="540"/>
    </row>
    <row r="105" spans="2:9" ht="19.5" customHeight="1" thickTop="1" x14ac:dyDescent="0.25">
      <c r="B105" s="541" t="s">
        <v>101</v>
      </c>
      <c r="C105" s="232" t="s">
        <v>15</v>
      </c>
      <c r="D105" s="232" t="s">
        <v>16</v>
      </c>
      <c r="E105" s="233" t="s">
        <v>17</v>
      </c>
      <c r="F105" s="234">
        <v>984.34</v>
      </c>
      <c r="G105" s="235">
        <v>0</v>
      </c>
      <c r="H105" s="236">
        <f>G105-F105</f>
        <v>-984.34</v>
      </c>
      <c r="I105" s="543" t="s">
        <v>692</v>
      </c>
    </row>
    <row r="106" spans="2:9" ht="27.75" customHeight="1" x14ac:dyDescent="0.25">
      <c r="B106" s="541"/>
      <c r="C106" s="237" t="s">
        <v>18</v>
      </c>
      <c r="D106" s="238" t="s">
        <v>100</v>
      </c>
      <c r="E106" s="239" t="s">
        <v>38</v>
      </c>
      <c r="F106" s="240">
        <v>1246</v>
      </c>
      <c r="G106" s="171">
        <v>1165</v>
      </c>
      <c r="H106" s="223">
        <f>G106-F106</f>
        <v>-81</v>
      </c>
      <c r="I106" s="529"/>
    </row>
    <row r="107" spans="2:9" ht="19.5" customHeight="1" x14ac:dyDescent="0.25">
      <c r="B107" s="541"/>
      <c r="C107" s="237" t="s">
        <v>21</v>
      </c>
      <c r="D107" s="238" t="s">
        <v>57</v>
      </c>
      <c r="E107" s="239" t="s">
        <v>17</v>
      </c>
      <c r="F107" s="241">
        <v>0.79</v>
      </c>
      <c r="G107" s="199">
        <v>0</v>
      </c>
      <c r="H107" s="236">
        <f>G107-F107</f>
        <v>-0.79</v>
      </c>
      <c r="I107" s="529"/>
    </row>
    <row r="108" spans="2:9" ht="40.5" customHeight="1" thickBot="1" x14ac:dyDescent="0.3">
      <c r="B108" s="542"/>
      <c r="C108" s="242" t="s">
        <v>23</v>
      </c>
      <c r="D108" s="243" t="s">
        <v>98</v>
      </c>
      <c r="E108" s="244" t="s">
        <v>86</v>
      </c>
      <c r="F108" s="224">
        <v>0.95</v>
      </c>
      <c r="G108" s="172">
        <v>1</v>
      </c>
      <c r="H108" s="224">
        <v>0</v>
      </c>
      <c r="I108" s="530"/>
    </row>
    <row r="109" spans="2:9" ht="17.25" customHeight="1" thickTop="1" x14ac:dyDescent="0.25">
      <c r="B109" s="65" t="s">
        <v>102</v>
      </c>
      <c r="C109" s="49"/>
      <c r="D109" s="49"/>
      <c r="E109" s="49"/>
      <c r="F109" s="27"/>
      <c r="G109" s="28"/>
      <c r="H109" s="27"/>
      <c r="I109" s="407"/>
    </row>
    <row r="110" spans="2:9" ht="10.5" customHeight="1" x14ac:dyDescent="0.25">
      <c r="B110" s="514" t="s">
        <v>103</v>
      </c>
      <c r="C110" s="143" t="s">
        <v>15</v>
      </c>
      <c r="D110" s="143" t="s">
        <v>16</v>
      </c>
      <c r="E110" s="4" t="s">
        <v>17</v>
      </c>
      <c r="F110" s="198">
        <v>91548.15</v>
      </c>
      <c r="G110" s="162">
        <v>70051.899999999994</v>
      </c>
      <c r="H110" s="162">
        <f t="shared" ref="H110:H144" si="4">G110-F110</f>
        <v>-21496.25</v>
      </c>
      <c r="I110" s="516" t="s">
        <v>648</v>
      </c>
    </row>
    <row r="111" spans="2:9" ht="35.25" customHeight="1" x14ac:dyDescent="0.25">
      <c r="B111" s="514"/>
      <c r="C111" s="143" t="s">
        <v>18</v>
      </c>
      <c r="D111" s="294" t="s">
        <v>89</v>
      </c>
      <c r="E111" s="4" t="s">
        <v>38</v>
      </c>
      <c r="F111" s="66">
        <v>301</v>
      </c>
      <c r="G111" s="171">
        <v>371</v>
      </c>
      <c r="H111" s="33">
        <f t="shared" si="4"/>
        <v>70</v>
      </c>
      <c r="I111" s="517"/>
    </row>
    <row r="112" spans="2:9" ht="29.25" customHeight="1" x14ac:dyDescent="0.25">
      <c r="B112" s="514"/>
      <c r="C112" s="143" t="s">
        <v>21</v>
      </c>
      <c r="D112" s="294" t="s">
        <v>104</v>
      </c>
      <c r="E112" s="4" t="s">
        <v>17</v>
      </c>
      <c r="F112" s="193">
        <v>304.14999999999998</v>
      </c>
      <c r="G112" s="393">
        <f>G110/G111</f>
        <v>188.81913746630727</v>
      </c>
      <c r="H112" s="162">
        <f t="shared" si="4"/>
        <v>-115.33086253369271</v>
      </c>
      <c r="I112" s="517"/>
    </row>
    <row r="113" spans="2:9" ht="62.25" customHeight="1" thickBot="1" x14ac:dyDescent="0.3">
      <c r="B113" s="515"/>
      <c r="C113" s="8" t="s">
        <v>23</v>
      </c>
      <c r="D113" s="295" t="s">
        <v>105</v>
      </c>
      <c r="E113" s="9" t="s">
        <v>86</v>
      </c>
      <c r="F113" s="10" t="s">
        <v>455</v>
      </c>
      <c r="G113" s="172">
        <v>0.93</v>
      </c>
      <c r="H113" s="10">
        <v>0</v>
      </c>
      <c r="I113" s="518"/>
    </row>
    <row r="114" spans="2:9" ht="15.75" customHeight="1" thickTop="1" x14ac:dyDescent="0.25">
      <c r="B114" s="513" t="s">
        <v>106</v>
      </c>
      <c r="C114" s="12" t="s">
        <v>15</v>
      </c>
      <c r="D114" s="12" t="s">
        <v>16</v>
      </c>
      <c r="E114" s="17" t="s">
        <v>17</v>
      </c>
      <c r="F114" s="167">
        <v>0</v>
      </c>
      <c r="G114" s="162">
        <v>0</v>
      </c>
      <c r="H114" s="163">
        <f t="shared" si="4"/>
        <v>0</v>
      </c>
      <c r="I114" s="516" t="s">
        <v>693</v>
      </c>
    </row>
    <row r="115" spans="2:9" ht="17.25" customHeight="1" x14ac:dyDescent="0.25">
      <c r="B115" s="514"/>
      <c r="C115" s="143" t="s">
        <v>18</v>
      </c>
      <c r="D115" s="32" t="s">
        <v>107</v>
      </c>
      <c r="E115" s="4" t="s">
        <v>77</v>
      </c>
      <c r="F115" s="82">
        <v>301</v>
      </c>
      <c r="G115" s="171">
        <v>344</v>
      </c>
      <c r="H115" s="7">
        <f t="shared" si="4"/>
        <v>43</v>
      </c>
      <c r="I115" s="517"/>
    </row>
    <row r="116" spans="2:9" ht="27" customHeight="1" x14ac:dyDescent="0.25">
      <c r="B116" s="514"/>
      <c r="C116" s="143" t="s">
        <v>21</v>
      </c>
      <c r="D116" s="32" t="s">
        <v>108</v>
      </c>
      <c r="E116" s="4" t="s">
        <v>17</v>
      </c>
      <c r="F116" s="53">
        <v>4.53</v>
      </c>
      <c r="G116" s="393">
        <v>0</v>
      </c>
      <c r="H116" s="163">
        <f t="shared" si="4"/>
        <v>-4.53</v>
      </c>
      <c r="I116" s="517"/>
    </row>
    <row r="117" spans="2:9" ht="95.25" customHeight="1" thickBot="1" x14ac:dyDescent="0.3">
      <c r="B117" s="515"/>
      <c r="C117" s="8" t="s">
        <v>23</v>
      </c>
      <c r="D117" s="35" t="s">
        <v>109</v>
      </c>
      <c r="E117" s="9" t="s">
        <v>86</v>
      </c>
      <c r="F117" s="10">
        <v>0.86</v>
      </c>
      <c r="G117" s="172">
        <v>0.93</v>
      </c>
      <c r="H117" s="36"/>
      <c r="I117" s="518"/>
    </row>
    <row r="118" spans="2:9" ht="24.75" customHeight="1" thickTop="1" x14ac:dyDescent="0.25">
      <c r="B118" s="513" t="s">
        <v>110</v>
      </c>
      <c r="C118" s="12" t="s">
        <v>15</v>
      </c>
      <c r="D118" s="12" t="s">
        <v>16</v>
      </c>
      <c r="E118" s="17" t="s">
        <v>17</v>
      </c>
      <c r="F118" s="190">
        <v>234944.88</v>
      </c>
      <c r="G118" s="21">
        <f>208178.5+3743.2</f>
        <v>211921.7</v>
      </c>
      <c r="H118" s="163">
        <f t="shared" si="4"/>
        <v>-23023.179999999993</v>
      </c>
      <c r="I118" s="516" t="s">
        <v>721</v>
      </c>
    </row>
    <row r="119" spans="2:9" ht="31.5" customHeight="1" x14ac:dyDescent="0.25">
      <c r="B119" s="514"/>
      <c r="C119" s="143" t="s">
        <v>18</v>
      </c>
      <c r="D119" s="294" t="s">
        <v>111</v>
      </c>
      <c r="E119" s="4" t="s">
        <v>38</v>
      </c>
      <c r="F119" s="66">
        <v>1273</v>
      </c>
      <c r="G119" s="199">
        <v>2147</v>
      </c>
      <c r="H119" s="7">
        <f t="shared" si="4"/>
        <v>874</v>
      </c>
      <c r="I119" s="517"/>
    </row>
    <row r="120" spans="2:9" ht="36" customHeight="1" x14ac:dyDescent="0.25">
      <c r="B120" s="514"/>
      <c r="C120" s="143" t="s">
        <v>21</v>
      </c>
      <c r="D120" s="294" t="s">
        <v>57</v>
      </c>
      <c r="E120" s="4" t="s">
        <v>17</v>
      </c>
      <c r="F120" s="296">
        <v>184.56</v>
      </c>
      <c r="G120" s="342">
        <f>G118/G119</f>
        <v>98.705961807172798</v>
      </c>
      <c r="H120" s="5">
        <f t="shared" si="4"/>
        <v>-85.854038192827204</v>
      </c>
      <c r="I120" s="517"/>
    </row>
    <row r="121" spans="2:9" ht="45.75" customHeight="1" thickBot="1" x14ac:dyDescent="0.3">
      <c r="B121" s="515"/>
      <c r="C121" s="8" t="s">
        <v>23</v>
      </c>
      <c r="D121" s="295" t="s">
        <v>112</v>
      </c>
      <c r="E121" s="9" t="s">
        <v>86</v>
      </c>
      <c r="F121" s="10" t="s">
        <v>456</v>
      </c>
      <c r="G121" s="394">
        <v>0.125</v>
      </c>
      <c r="H121" s="11">
        <v>0</v>
      </c>
      <c r="I121" s="518"/>
    </row>
    <row r="122" spans="2:9" ht="18.75" customHeight="1" thickTop="1" x14ac:dyDescent="0.25">
      <c r="B122" s="513" t="s">
        <v>113</v>
      </c>
      <c r="C122" s="12" t="s">
        <v>15</v>
      </c>
      <c r="D122" s="12" t="s">
        <v>16</v>
      </c>
      <c r="E122" s="17" t="s">
        <v>17</v>
      </c>
      <c r="F122" s="167">
        <v>7038.7</v>
      </c>
      <c r="G122" s="162">
        <v>6226.5</v>
      </c>
      <c r="H122" s="163">
        <f t="shared" si="4"/>
        <v>-812.19999999999982</v>
      </c>
      <c r="I122" s="516" t="s">
        <v>649</v>
      </c>
    </row>
    <row r="123" spans="2:9" ht="33" customHeight="1" x14ac:dyDescent="0.25">
      <c r="B123" s="514"/>
      <c r="C123" s="143" t="s">
        <v>18</v>
      </c>
      <c r="D123" s="32" t="s">
        <v>111</v>
      </c>
      <c r="E123" s="4" t="s">
        <v>38</v>
      </c>
      <c r="F123" s="82">
        <v>295</v>
      </c>
      <c r="G123" s="171">
        <v>301</v>
      </c>
      <c r="H123" s="7">
        <f t="shared" si="4"/>
        <v>6</v>
      </c>
      <c r="I123" s="517"/>
    </row>
    <row r="124" spans="2:9" ht="19.5" customHeight="1" x14ac:dyDescent="0.25">
      <c r="B124" s="514"/>
      <c r="C124" s="143" t="s">
        <v>21</v>
      </c>
      <c r="D124" s="32" t="s">
        <v>114</v>
      </c>
      <c r="E124" s="4" t="s">
        <v>17</v>
      </c>
      <c r="F124" s="31">
        <v>23.86</v>
      </c>
      <c r="G124" s="317">
        <f>G122/G123</f>
        <v>20.686046511627907</v>
      </c>
      <c r="H124" s="5">
        <f t="shared" si="4"/>
        <v>-3.1739534883720921</v>
      </c>
      <c r="I124" s="517"/>
    </row>
    <row r="125" spans="2:9" ht="36" customHeight="1" thickBot="1" x14ac:dyDescent="0.3">
      <c r="B125" s="515"/>
      <c r="C125" s="8" t="s">
        <v>23</v>
      </c>
      <c r="D125" s="35" t="s">
        <v>112</v>
      </c>
      <c r="E125" s="9" t="s">
        <v>86</v>
      </c>
      <c r="F125" s="10" t="s">
        <v>456</v>
      </c>
      <c r="G125" s="394">
        <v>0.125</v>
      </c>
      <c r="H125" s="148">
        <v>0</v>
      </c>
      <c r="I125" s="518"/>
    </row>
    <row r="126" spans="2:9" ht="10.5" customHeight="1" thickTop="1" x14ac:dyDescent="0.25">
      <c r="B126" s="513" t="s">
        <v>115</v>
      </c>
      <c r="C126" s="12" t="s">
        <v>15</v>
      </c>
      <c r="D126" s="12" t="s">
        <v>16</v>
      </c>
      <c r="E126" s="17" t="s">
        <v>17</v>
      </c>
      <c r="F126" s="167">
        <v>32601.53</v>
      </c>
      <c r="G126" s="162">
        <v>30991.9</v>
      </c>
      <c r="H126" s="163">
        <f t="shared" si="4"/>
        <v>-1609.6299999999974</v>
      </c>
      <c r="I126" s="516" t="s">
        <v>694</v>
      </c>
    </row>
    <row r="127" spans="2:9" ht="39" customHeight="1" x14ac:dyDescent="0.25">
      <c r="B127" s="514"/>
      <c r="C127" s="143" t="s">
        <v>18</v>
      </c>
      <c r="D127" s="32" t="s">
        <v>116</v>
      </c>
      <c r="E127" s="4" t="s">
        <v>38</v>
      </c>
      <c r="F127" s="82">
        <v>1273</v>
      </c>
      <c r="G127" s="171">
        <v>2034</v>
      </c>
      <c r="H127" s="7">
        <f t="shared" si="4"/>
        <v>761</v>
      </c>
      <c r="I127" s="517"/>
    </row>
    <row r="128" spans="2:9" ht="33.75" customHeight="1" x14ac:dyDescent="0.25">
      <c r="B128" s="514"/>
      <c r="C128" s="143" t="s">
        <v>21</v>
      </c>
      <c r="D128" s="32" t="s">
        <v>117</v>
      </c>
      <c r="E128" s="4" t="s">
        <v>17</v>
      </c>
      <c r="F128" s="31">
        <v>25.61</v>
      </c>
      <c r="G128" s="395">
        <f>G126/G127</f>
        <v>15.23692232055064</v>
      </c>
      <c r="H128" s="5">
        <f t="shared" si="4"/>
        <v>-10.373077679449359</v>
      </c>
      <c r="I128" s="517"/>
    </row>
    <row r="129" spans="2:9" ht="17.25" customHeight="1" thickBot="1" x14ac:dyDescent="0.3">
      <c r="B129" s="515"/>
      <c r="C129" s="8" t="s">
        <v>23</v>
      </c>
      <c r="D129" s="35" t="s">
        <v>112</v>
      </c>
      <c r="E129" s="9" t="s">
        <v>86</v>
      </c>
      <c r="F129" s="10" t="s">
        <v>456</v>
      </c>
      <c r="G129" s="394">
        <v>0.125</v>
      </c>
      <c r="H129" s="148">
        <v>0</v>
      </c>
      <c r="I129" s="518"/>
    </row>
    <row r="130" spans="2:9" ht="10.5" customHeight="1" thickTop="1" x14ac:dyDescent="0.25">
      <c r="B130" s="513" t="s">
        <v>118</v>
      </c>
      <c r="C130" s="12" t="s">
        <v>15</v>
      </c>
      <c r="D130" s="12" t="s">
        <v>16</v>
      </c>
      <c r="E130" s="17" t="s">
        <v>17</v>
      </c>
      <c r="F130" s="167">
        <v>40774.19</v>
      </c>
      <c r="G130" s="393">
        <v>0</v>
      </c>
      <c r="H130" s="163">
        <f t="shared" si="4"/>
        <v>-40774.19</v>
      </c>
      <c r="I130" s="516" t="s">
        <v>695</v>
      </c>
    </row>
    <row r="131" spans="2:9" ht="20.25" customHeight="1" x14ac:dyDescent="0.25">
      <c r="B131" s="514"/>
      <c r="C131" s="143" t="s">
        <v>18</v>
      </c>
      <c r="D131" s="32" t="s">
        <v>111</v>
      </c>
      <c r="E131" s="4" t="s">
        <v>38</v>
      </c>
      <c r="F131" s="82">
        <v>1273</v>
      </c>
      <c r="G131" s="386">
        <v>1316</v>
      </c>
      <c r="H131" s="7">
        <f t="shared" si="4"/>
        <v>43</v>
      </c>
      <c r="I131" s="517"/>
    </row>
    <row r="132" spans="2:9" ht="16.5" customHeight="1" x14ac:dyDescent="0.25">
      <c r="B132" s="514"/>
      <c r="C132" s="143" t="s">
        <v>21</v>
      </c>
      <c r="D132" s="32" t="s">
        <v>57</v>
      </c>
      <c r="E132" s="4" t="s">
        <v>17</v>
      </c>
      <c r="F132" s="53">
        <v>32.03</v>
      </c>
      <c r="G132" s="393">
        <v>0</v>
      </c>
      <c r="H132" s="163">
        <f t="shared" si="4"/>
        <v>-32.03</v>
      </c>
      <c r="I132" s="517"/>
    </row>
    <row r="133" spans="2:9" ht="42" customHeight="1" thickBot="1" x14ac:dyDescent="0.3">
      <c r="B133" s="515"/>
      <c r="C133" s="8" t="s">
        <v>23</v>
      </c>
      <c r="D133" s="35" t="s">
        <v>119</v>
      </c>
      <c r="E133" s="9" t="s">
        <v>86</v>
      </c>
      <c r="F133" s="10" t="s">
        <v>456</v>
      </c>
      <c r="G133" s="394">
        <v>0.125</v>
      </c>
      <c r="H133" s="148">
        <v>0</v>
      </c>
      <c r="I133" s="518"/>
    </row>
    <row r="134" spans="2:9" ht="10.5" customHeight="1" thickTop="1" x14ac:dyDescent="0.25">
      <c r="B134" s="513" t="s">
        <v>120</v>
      </c>
      <c r="C134" s="12" t="s">
        <v>15</v>
      </c>
      <c r="D134" s="12" t="s">
        <v>16</v>
      </c>
      <c r="E134" s="17" t="s">
        <v>17</v>
      </c>
      <c r="F134" s="167">
        <v>14574.45</v>
      </c>
      <c r="G134" s="18">
        <v>14070</v>
      </c>
      <c r="H134" s="163">
        <f t="shared" si="4"/>
        <v>-504.45000000000073</v>
      </c>
      <c r="I134" s="516" t="s">
        <v>722</v>
      </c>
    </row>
    <row r="135" spans="2:9" ht="27.75" customHeight="1" x14ac:dyDescent="0.25">
      <c r="B135" s="514"/>
      <c r="C135" s="143" t="s">
        <v>18</v>
      </c>
      <c r="D135" s="32" t="s">
        <v>111</v>
      </c>
      <c r="E135" s="4" t="s">
        <v>38</v>
      </c>
      <c r="F135" s="82">
        <v>1095</v>
      </c>
      <c r="G135" s="386">
        <v>2448</v>
      </c>
      <c r="H135" s="7">
        <f t="shared" si="4"/>
        <v>1353</v>
      </c>
      <c r="I135" s="517"/>
    </row>
    <row r="136" spans="2:9" ht="33" customHeight="1" x14ac:dyDescent="0.25">
      <c r="B136" s="514"/>
      <c r="C136" s="143" t="s">
        <v>21</v>
      </c>
      <c r="D136" s="32" t="s">
        <v>57</v>
      </c>
      <c r="E136" s="4" t="s">
        <v>17</v>
      </c>
      <c r="F136" s="53">
        <v>13.31</v>
      </c>
      <c r="G136" s="393">
        <f>G134/G135</f>
        <v>5.7475490196078427</v>
      </c>
      <c r="H136" s="163">
        <f t="shared" si="4"/>
        <v>-7.5624509803921578</v>
      </c>
      <c r="I136" s="517"/>
    </row>
    <row r="137" spans="2:9" ht="40.5" customHeight="1" thickBot="1" x14ac:dyDescent="0.3">
      <c r="B137" s="515"/>
      <c r="C137" s="8" t="s">
        <v>23</v>
      </c>
      <c r="D137" s="35" t="s">
        <v>121</v>
      </c>
      <c r="E137" s="9" t="s">
        <v>86</v>
      </c>
      <c r="F137" s="10" t="s">
        <v>456</v>
      </c>
      <c r="G137" s="172">
        <v>0.13</v>
      </c>
      <c r="H137" s="148">
        <v>0</v>
      </c>
      <c r="I137" s="518"/>
    </row>
    <row r="138" spans="2:9" ht="29.25" customHeight="1" thickTop="1" x14ac:dyDescent="0.25">
      <c r="B138" s="513" t="s">
        <v>122</v>
      </c>
      <c r="C138" s="12" t="s">
        <v>15</v>
      </c>
      <c r="D138" s="12" t="s">
        <v>16</v>
      </c>
      <c r="E138" s="17" t="s">
        <v>17</v>
      </c>
      <c r="F138" s="167">
        <v>18274.14</v>
      </c>
      <c r="G138" s="163">
        <v>18173.099999999999</v>
      </c>
      <c r="H138" s="163">
        <f t="shared" si="4"/>
        <v>-101.04000000000087</v>
      </c>
      <c r="I138" s="516" t="s">
        <v>723</v>
      </c>
    </row>
    <row r="139" spans="2:9" ht="28.5" customHeight="1" x14ac:dyDescent="0.25">
      <c r="B139" s="514"/>
      <c r="C139" s="143" t="s">
        <v>18</v>
      </c>
      <c r="D139" s="32" t="s">
        <v>123</v>
      </c>
      <c r="E139" s="4" t="s">
        <v>20</v>
      </c>
      <c r="F139" s="23">
        <v>1574</v>
      </c>
      <c r="G139" s="171">
        <v>2819</v>
      </c>
      <c r="H139" s="7">
        <f t="shared" si="4"/>
        <v>1245</v>
      </c>
      <c r="I139" s="517"/>
    </row>
    <row r="140" spans="2:9" ht="31.5" customHeight="1" x14ac:dyDescent="0.25">
      <c r="B140" s="514"/>
      <c r="C140" s="143" t="s">
        <v>21</v>
      </c>
      <c r="D140" s="32" t="s">
        <v>124</v>
      </c>
      <c r="E140" s="4" t="s">
        <v>17</v>
      </c>
      <c r="F140" s="53">
        <v>11.61</v>
      </c>
      <c r="G140" s="199">
        <f>G138/G139</f>
        <v>6.4466477474281652</v>
      </c>
      <c r="H140" s="163">
        <f t="shared" si="4"/>
        <v>-5.1633522525718343</v>
      </c>
      <c r="I140" s="517"/>
    </row>
    <row r="141" spans="2:9" ht="44.25" customHeight="1" thickBot="1" x14ac:dyDescent="0.3">
      <c r="B141" s="515"/>
      <c r="C141" s="8" t="s">
        <v>23</v>
      </c>
      <c r="D141" s="35" t="s">
        <v>125</v>
      </c>
      <c r="E141" s="9" t="s">
        <v>86</v>
      </c>
      <c r="F141" s="10" t="s">
        <v>457</v>
      </c>
      <c r="G141" s="390">
        <v>0.9</v>
      </c>
      <c r="H141" s="36">
        <v>0</v>
      </c>
      <c r="I141" s="518"/>
    </row>
    <row r="142" spans="2:9" ht="23.25" customHeight="1" thickTop="1" x14ac:dyDescent="0.25">
      <c r="B142" s="523" t="s">
        <v>126</v>
      </c>
      <c r="C142" s="12" t="s">
        <v>15</v>
      </c>
      <c r="D142" s="12" t="s">
        <v>16</v>
      </c>
      <c r="E142" s="17" t="s">
        <v>17</v>
      </c>
      <c r="F142" s="167">
        <v>16478.73</v>
      </c>
      <c r="G142" s="200">
        <v>5615.2</v>
      </c>
      <c r="H142" s="163">
        <f t="shared" si="4"/>
        <v>-10863.529999999999</v>
      </c>
      <c r="I142" s="516" t="s">
        <v>650</v>
      </c>
    </row>
    <row r="143" spans="2:9" ht="17.25" customHeight="1" x14ac:dyDescent="0.25">
      <c r="B143" s="519"/>
      <c r="C143" s="143" t="s">
        <v>18</v>
      </c>
      <c r="D143" s="67" t="s">
        <v>127</v>
      </c>
      <c r="E143" s="4" t="s">
        <v>38</v>
      </c>
      <c r="F143" s="23">
        <v>635</v>
      </c>
      <c r="G143" s="171">
        <v>1085</v>
      </c>
      <c r="H143" s="7">
        <f t="shared" si="4"/>
        <v>450</v>
      </c>
      <c r="I143" s="517"/>
    </row>
    <row r="144" spans="2:9" ht="15" customHeight="1" x14ac:dyDescent="0.25">
      <c r="B144" s="519"/>
      <c r="C144" s="143" t="s">
        <v>21</v>
      </c>
      <c r="D144" s="67" t="s">
        <v>90</v>
      </c>
      <c r="E144" s="4" t="s">
        <v>17</v>
      </c>
      <c r="F144" s="53">
        <v>25.95</v>
      </c>
      <c r="G144" s="199">
        <f>G142/G143</f>
        <v>5.1752995391705063</v>
      </c>
      <c r="H144" s="163">
        <f t="shared" si="4"/>
        <v>-20.774700460829493</v>
      </c>
      <c r="I144" s="517"/>
    </row>
    <row r="145" spans="2:12" ht="35.25" customHeight="1" thickBot="1" x14ac:dyDescent="0.3">
      <c r="B145" s="520"/>
      <c r="C145" s="8" t="s">
        <v>23</v>
      </c>
      <c r="D145" s="68" t="s">
        <v>128</v>
      </c>
      <c r="E145" s="9" t="s">
        <v>86</v>
      </c>
      <c r="F145" s="10">
        <v>1</v>
      </c>
      <c r="G145" s="390">
        <v>1</v>
      </c>
      <c r="H145" s="36">
        <v>0</v>
      </c>
      <c r="I145" s="518"/>
    </row>
    <row r="146" spans="2:12" ht="17.25" customHeight="1" thickTop="1" x14ac:dyDescent="0.25">
      <c r="B146" s="65" t="s">
        <v>129</v>
      </c>
      <c r="C146" s="49"/>
      <c r="D146" s="49"/>
      <c r="E146" s="49"/>
      <c r="F146" s="27"/>
      <c r="G146" s="28"/>
      <c r="H146" s="27"/>
      <c r="I146" s="407"/>
    </row>
    <row r="147" spans="2:12" ht="17.25" customHeight="1" x14ac:dyDescent="0.25">
      <c r="B147" s="69" t="s">
        <v>130</v>
      </c>
      <c r="C147" s="70"/>
      <c r="D147" s="70"/>
      <c r="E147" s="70"/>
      <c r="F147" s="71"/>
      <c r="G147" s="52"/>
      <c r="H147" s="51"/>
      <c r="I147" s="412"/>
    </row>
    <row r="148" spans="2:12" ht="22.5" customHeight="1" x14ac:dyDescent="0.25">
      <c r="B148" s="514" t="s">
        <v>131</v>
      </c>
      <c r="C148" s="143" t="s">
        <v>15</v>
      </c>
      <c r="D148" s="143" t="s">
        <v>16</v>
      </c>
      <c r="E148" s="4" t="s">
        <v>17</v>
      </c>
      <c r="F148" s="193">
        <v>64458.5</v>
      </c>
      <c r="G148" s="200">
        <f>30917.8+16505.1</f>
        <v>47422.899999999994</v>
      </c>
      <c r="H148" s="162">
        <f>G148-F148</f>
        <v>-17035.600000000006</v>
      </c>
      <c r="I148" s="557" t="s">
        <v>651</v>
      </c>
    </row>
    <row r="149" spans="2:12" ht="24" customHeight="1" x14ac:dyDescent="0.25">
      <c r="B149" s="514"/>
      <c r="C149" s="143" t="s">
        <v>18</v>
      </c>
      <c r="D149" s="294" t="s">
        <v>132</v>
      </c>
      <c r="E149" s="4" t="s">
        <v>38</v>
      </c>
      <c r="F149" s="63">
        <v>1370</v>
      </c>
      <c r="G149" s="171">
        <v>1580</v>
      </c>
      <c r="H149" s="33">
        <f>G149-F149</f>
        <v>210</v>
      </c>
      <c r="I149" s="558"/>
    </row>
    <row r="150" spans="2:12" ht="15.75" customHeight="1" x14ac:dyDescent="0.25">
      <c r="B150" s="514"/>
      <c r="C150" s="143" t="s">
        <v>21</v>
      </c>
      <c r="D150" s="294" t="s">
        <v>57</v>
      </c>
      <c r="E150" s="4" t="s">
        <v>17</v>
      </c>
      <c r="F150" s="193">
        <v>47.05</v>
      </c>
      <c r="G150" s="199">
        <f>G148/G149</f>
        <v>30.014493670886072</v>
      </c>
      <c r="H150" s="162">
        <f>G150-F150</f>
        <v>-17.035506329113925</v>
      </c>
      <c r="I150" s="558"/>
    </row>
    <row r="151" spans="2:12" ht="25.5" customHeight="1" thickBot="1" x14ac:dyDescent="0.3">
      <c r="B151" s="515"/>
      <c r="C151" s="8" t="s">
        <v>23</v>
      </c>
      <c r="D151" s="295" t="s">
        <v>133</v>
      </c>
      <c r="E151" s="9" t="s">
        <v>86</v>
      </c>
      <c r="F151" s="10">
        <v>0.55000000000000004</v>
      </c>
      <c r="G151" s="172">
        <v>1</v>
      </c>
      <c r="H151" s="10">
        <v>0</v>
      </c>
      <c r="I151" s="559"/>
    </row>
    <row r="152" spans="2:12" ht="17.25" customHeight="1" thickTop="1" x14ac:dyDescent="0.25">
      <c r="B152" s="554" t="s">
        <v>134</v>
      </c>
      <c r="C152" s="554"/>
      <c r="D152" s="554"/>
      <c r="E152" s="554"/>
      <c r="F152" s="554"/>
      <c r="G152" s="5"/>
      <c r="H152" s="147"/>
      <c r="I152" s="413"/>
    </row>
    <row r="153" spans="2:12" ht="17.25" customHeight="1" x14ac:dyDescent="0.25">
      <c r="B153" s="555" t="s">
        <v>135</v>
      </c>
      <c r="C153" s="143" t="s">
        <v>15</v>
      </c>
      <c r="D153" s="143" t="s">
        <v>16</v>
      </c>
      <c r="E153" s="4" t="s">
        <v>17</v>
      </c>
      <c r="F153" s="193">
        <v>1462.5</v>
      </c>
      <c r="G153" s="162">
        <v>174.6</v>
      </c>
      <c r="H153" s="162">
        <f>G153-F153</f>
        <v>-1287.9000000000001</v>
      </c>
      <c r="I153" s="528" t="s">
        <v>652</v>
      </c>
    </row>
    <row r="154" spans="2:12" ht="43.5" customHeight="1" x14ac:dyDescent="0.25">
      <c r="B154" s="555"/>
      <c r="C154" s="143" t="s">
        <v>18</v>
      </c>
      <c r="D154" s="294" t="s">
        <v>136</v>
      </c>
      <c r="E154" s="4" t="s">
        <v>38</v>
      </c>
      <c r="F154" s="66">
        <v>250</v>
      </c>
      <c r="G154" s="386">
        <v>60</v>
      </c>
      <c r="H154" s="33">
        <f>G154-F154</f>
        <v>-190</v>
      </c>
      <c r="I154" s="529"/>
      <c r="L154" s="387"/>
    </row>
    <row r="155" spans="2:12" ht="17.25" customHeight="1" x14ac:dyDescent="0.25">
      <c r="B155" s="555"/>
      <c r="C155" s="143" t="s">
        <v>21</v>
      </c>
      <c r="D155" s="294" t="s">
        <v>137</v>
      </c>
      <c r="E155" s="4" t="s">
        <v>17</v>
      </c>
      <c r="F155" s="193">
        <v>5.85</v>
      </c>
      <c r="G155" s="393">
        <f>G153/G154</f>
        <v>2.9099999999999997</v>
      </c>
      <c r="H155" s="162">
        <f>G155-F155</f>
        <v>-2.94</v>
      </c>
      <c r="I155" s="529"/>
    </row>
    <row r="156" spans="2:12" ht="32.25" customHeight="1" thickBot="1" x14ac:dyDescent="0.3">
      <c r="B156" s="556"/>
      <c r="C156" s="8" t="s">
        <v>23</v>
      </c>
      <c r="D156" s="295" t="s">
        <v>138</v>
      </c>
      <c r="E156" s="9" t="s">
        <v>86</v>
      </c>
      <c r="F156" s="10">
        <v>1</v>
      </c>
      <c r="G156" s="396">
        <v>1</v>
      </c>
      <c r="H156" s="36">
        <v>0</v>
      </c>
      <c r="I156" s="530"/>
    </row>
    <row r="157" spans="2:12" ht="17.25" customHeight="1" thickTop="1" x14ac:dyDescent="0.25">
      <c r="B157" s="560" t="s">
        <v>139</v>
      </c>
      <c r="C157" s="561"/>
      <c r="D157" s="72"/>
      <c r="E157" s="72"/>
      <c r="F157" s="73"/>
      <c r="G157" s="46"/>
      <c r="H157" s="45"/>
      <c r="I157" s="411"/>
    </row>
    <row r="158" spans="2:12" ht="30" customHeight="1" x14ac:dyDescent="0.25">
      <c r="B158" s="555" t="s">
        <v>140</v>
      </c>
      <c r="C158" s="143" t="s">
        <v>15</v>
      </c>
      <c r="D158" s="143" t="s">
        <v>16</v>
      </c>
      <c r="E158" s="4" t="s">
        <v>17</v>
      </c>
      <c r="F158" s="53">
        <v>2940</v>
      </c>
      <c r="G158" s="200">
        <v>0</v>
      </c>
      <c r="H158" s="162">
        <f>G158-F158</f>
        <v>-2940</v>
      </c>
      <c r="I158" s="528" t="s">
        <v>724</v>
      </c>
    </row>
    <row r="159" spans="2:12" ht="40.5" customHeight="1" x14ac:dyDescent="0.25">
      <c r="B159" s="555"/>
      <c r="C159" s="143" t="s">
        <v>18</v>
      </c>
      <c r="D159" s="32" t="s">
        <v>141</v>
      </c>
      <c r="E159" s="4" t="s">
        <v>38</v>
      </c>
      <c r="F159" s="23">
        <v>1400</v>
      </c>
      <c r="G159" s="171">
        <v>580</v>
      </c>
      <c r="H159" s="33">
        <f>G159-F159</f>
        <v>-820</v>
      </c>
      <c r="I159" s="529"/>
      <c r="L159" s="387"/>
    </row>
    <row r="160" spans="2:12" ht="30" customHeight="1" x14ac:dyDescent="0.25">
      <c r="B160" s="555"/>
      <c r="C160" s="143" t="s">
        <v>21</v>
      </c>
      <c r="D160" s="32" t="s">
        <v>57</v>
      </c>
      <c r="E160" s="4" t="s">
        <v>17</v>
      </c>
      <c r="F160" s="24">
        <v>2.1</v>
      </c>
      <c r="G160" s="318">
        <v>0</v>
      </c>
      <c r="H160" s="24">
        <f>G160-F160</f>
        <v>-2.1</v>
      </c>
      <c r="I160" s="529"/>
    </row>
    <row r="161" spans="2:12" ht="28.5" customHeight="1" thickBot="1" x14ac:dyDescent="0.3">
      <c r="B161" s="556"/>
      <c r="C161" s="8" t="s">
        <v>23</v>
      </c>
      <c r="D161" s="35" t="s">
        <v>142</v>
      </c>
      <c r="E161" s="9" t="s">
        <v>86</v>
      </c>
      <c r="F161" s="10">
        <v>1</v>
      </c>
      <c r="G161" s="172">
        <v>1</v>
      </c>
      <c r="H161" s="36">
        <v>0</v>
      </c>
      <c r="I161" s="530"/>
    </row>
    <row r="162" spans="2:12" ht="17.25" customHeight="1" thickTop="1" x14ac:dyDescent="0.25">
      <c r="B162" s="65" t="s">
        <v>143</v>
      </c>
      <c r="C162" s="49"/>
      <c r="D162" s="49"/>
      <c r="E162" s="49"/>
      <c r="F162" s="27"/>
      <c r="G162" s="28"/>
      <c r="H162" s="27"/>
      <c r="I162" s="407"/>
    </row>
    <row r="163" spans="2:12" ht="59.25" customHeight="1" x14ac:dyDescent="0.25">
      <c r="B163" s="514" t="s">
        <v>641</v>
      </c>
      <c r="C163" s="143" t="s">
        <v>15</v>
      </c>
      <c r="D163" s="143" t="s">
        <v>16</v>
      </c>
      <c r="E163" s="4" t="s">
        <v>17</v>
      </c>
      <c r="F163" s="193">
        <v>393250</v>
      </c>
      <c r="G163" s="200">
        <f>141228.1+36023.3</f>
        <v>177251.40000000002</v>
      </c>
      <c r="H163" s="162">
        <f t="shared" ref="H163:H173" si="5">G163-F163</f>
        <v>-215998.59999999998</v>
      </c>
      <c r="I163" s="516" t="s">
        <v>696</v>
      </c>
    </row>
    <row r="164" spans="2:12" ht="35.25" customHeight="1" x14ac:dyDescent="0.25">
      <c r="B164" s="514"/>
      <c r="C164" s="143" t="s">
        <v>18</v>
      </c>
      <c r="D164" s="294" t="s">
        <v>111</v>
      </c>
      <c r="E164" s="4" t="s">
        <v>38</v>
      </c>
      <c r="F164" s="63">
        <v>5500</v>
      </c>
      <c r="G164" s="171">
        <v>13444</v>
      </c>
      <c r="H164" s="33">
        <f t="shared" si="5"/>
        <v>7944</v>
      </c>
      <c r="I164" s="517"/>
      <c r="L164" s="387"/>
    </row>
    <row r="165" spans="2:12" ht="18" customHeight="1" x14ac:dyDescent="0.25">
      <c r="B165" s="514"/>
      <c r="C165" s="143" t="s">
        <v>21</v>
      </c>
      <c r="D165" s="294" t="s">
        <v>144</v>
      </c>
      <c r="E165" s="4" t="s">
        <v>17</v>
      </c>
      <c r="F165" s="193">
        <v>71.5</v>
      </c>
      <c r="G165" s="199">
        <f>G163/G164</f>
        <v>13.184424278488546</v>
      </c>
      <c r="H165" s="162">
        <f t="shared" si="5"/>
        <v>-58.315575721511451</v>
      </c>
      <c r="I165" s="517"/>
    </row>
    <row r="166" spans="2:12" ht="29.25" customHeight="1" thickBot="1" x14ac:dyDescent="0.3">
      <c r="B166" s="515"/>
      <c r="C166" s="8" t="s">
        <v>23</v>
      </c>
      <c r="D166" s="295" t="s">
        <v>145</v>
      </c>
      <c r="E166" s="9" t="s">
        <v>86</v>
      </c>
      <c r="F166" s="10" t="s">
        <v>87</v>
      </c>
      <c r="G166" s="172">
        <v>0.02</v>
      </c>
      <c r="H166" s="74">
        <v>0</v>
      </c>
      <c r="I166" s="518"/>
    </row>
    <row r="167" spans="2:12" ht="17.25" hidden="1" customHeight="1" thickBot="1" x14ac:dyDescent="0.3">
      <c r="B167" s="513" t="s">
        <v>146</v>
      </c>
      <c r="C167" s="12" t="s">
        <v>15</v>
      </c>
      <c r="D167" s="12" t="s">
        <v>16</v>
      </c>
      <c r="E167" s="17" t="s">
        <v>17</v>
      </c>
      <c r="F167" s="22">
        <v>3835.72</v>
      </c>
      <c r="G167" s="5">
        <v>0</v>
      </c>
      <c r="H167" s="5">
        <f t="shared" si="5"/>
        <v>-3835.72</v>
      </c>
      <c r="I167" s="531" t="s">
        <v>469</v>
      </c>
    </row>
    <row r="168" spans="2:12" ht="17.25" hidden="1" customHeight="1" thickTop="1" x14ac:dyDescent="0.25">
      <c r="B168" s="514"/>
      <c r="C168" s="143" t="s">
        <v>18</v>
      </c>
      <c r="D168" s="32" t="s">
        <v>111</v>
      </c>
      <c r="E168" s="4" t="s">
        <v>38</v>
      </c>
      <c r="F168" s="23">
        <v>3914</v>
      </c>
      <c r="G168" s="33">
        <v>557</v>
      </c>
      <c r="H168" s="7">
        <f t="shared" si="5"/>
        <v>-3357</v>
      </c>
      <c r="I168" s="517"/>
    </row>
    <row r="169" spans="2:12" ht="17.25" hidden="1" customHeight="1" thickTop="1" x14ac:dyDescent="0.25">
      <c r="B169" s="514"/>
      <c r="C169" s="143" t="s">
        <v>21</v>
      </c>
      <c r="D169" s="32" t="s">
        <v>147</v>
      </c>
      <c r="E169" s="4" t="s">
        <v>17</v>
      </c>
      <c r="F169" s="31">
        <v>0.98</v>
      </c>
      <c r="G169" s="24">
        <v>0</v>
      </c>
      <c r="H169" s="5">
        <f t="shared" si="5"/>
        <v>-0.98</v>
      </c>
      <c r="I169" s="517"/>
    </row>
    <row r="170" spans="2:12" ht="38.25" hidden="1" customHeight="1" thickTop="1" x14ac:dyDescent="0.25">
      <c r="B170" s="515"/>
      <c r="C170" s="8" t="s">
        <v>23</v>
      </c>
      <c r="D170" s="35" t="s">
        <v>148</v>
      </c>
      <c r="E170" s="9" t="s">
        <v>86</v>
      </c>
      <c r="F170" s="10">
        <v>1</v>
      </c>
      <c r="G170" s="10">
        <v>1</v>
      </c>
      <c r="H170" s="36">
        <v>0</v>
      </c>
      <c r="I170" s="518"/>
    </row>
    <row r="171" spans="2:12" ht="12.75" hidden="1" customHeight="1" thickTop="1" x14ac:dyDescent="0.25">
      <c r="B171" s="513" t="s">
        <v>149</v>
      </c>
      <c r="C171" s="12" t="s">
        <v>15</v>
      </c>
      <c r="D171" s="12" t="s">
        <v>16</v>
      </c>
      <c r="E171" s="17" t="s">
        <v>17</v>
      </c>
      <c r="F171" s="22">
        <v>4834.8</v>
      </c>
      <c r="G171" s="5">
        <v>0</v>
      </c>
      <c r="H171" s="5">
        <f t="shared" si="5"/>
        <v>-4834.8</v>
      </c>
      <c r="I171" s="531"/>
    </row>
    <row r="172" spans="2:12" ht="17.25" hidden="1" customHeight="1" thickTop="1" x14ac:dyDescent="0.25">
      <c r="B172" s="514"/>
      <c r="C172" s="143" t="s">
        <v>18</v>
      </c>
      <c r="D172" s="32" t="s">
        <v>111</v>
      </c>
      <c r="E172" s="4" t="s">
        <v>38</v>
      </c>
      <c r="F172" s="75">
        <v>60</v>
      </c>
      <c r="G172" s="33">
        <v>0</v>
      </c>
      <c r="H172" s="33">
        <f t="shared" si="5"/>
        <v>-60</v>
      </c>
      <c r="I172" s="517"/>
    </row>
    <row r="173" spans="2:12" ht="17.25" hidden="1" customHeight="1" thickTop="1" x14ac:dyDescent="0.25">
      <c r="B173" s="514"/>
      <c r="C173" s="143" t="s">
        <v>21</v>
      </c>
      <c r="D173" s="32" t="s">
        <v>144</v>
      </c>
      <c r="E173" s="4" t="s">
        <v>17</v>
      </c>
      <c r="F173" s="31">
        <v>80.58</v>
      </c>
      <c r="G173" s="24">
        <v>0</v>
      </c>
      <c r="H173" s="5">
        <f t="shared" si="5"/>
        <v>-80.58</v>
      </c>
      <c r="I173" s="517"/>
    </row>
    <row r="174" spans="2:12" ht="36.75" hidden="1" customHeight="1" thickTop="1" x14ac:dyDescent="0.25">
      <c r="B174" s="515"/>
      <c r="C174" s="8" t="s">
        <v>23</v>
      </c>
      <c r="D174" s="35" t="s">
        <v>150</v>
      </c>
      <c r="E174" s="9" t="s">
        <v>86</v>
      </c>
      <c r="F174" s="10">
        <v>0.45</v>
      </c>
      <c r="G174" s="36">
        <v>0</v>
      </c>
      <c r="H174" s="36">
        <v>0</v>
      </c>
      <c r="I174" s="518"/>
    </row>
    <row r="175" spans="2:12" ht="17.25" customHeight="1" thickTop="1" x14ac:dyDescent="0.25">
      <c r="B175" s="76" t="s">
        <v>151</v>
      </c>
      <c r="C175" s="77"/>
      <c r="D175" s="77"/>
      <c r="E175" s="77"/>
      <c r="F175" s="78"/>
      <c r="G175" s="149"/>
      <c r="H175" s="150"/>
      <c r="I175" s="407"/>
    </row>
    <row r="176" spans="2:12" ht="17.25" customHeight="1" x14ac:dyDescent="0.25">
      <c r="B176" s="555" t="s">
        <v>152</v>
      </c>
      <c r="C176" s="237" t="s">
        <v>15</v>
      </c>
      <c r="D176" s="237" t="s">
        <v>16</v>
      </c>
      <c r="E176" s="239" t="s">
        <v>17</v>
      </c>
      <c r="F176" s="241">
        <v>20640</v>
      </c>
      <c r="G176" s="245">
        <v>18783.7</v>
      </c>
      <c r="H176" s="162">
        <f>G176-F176</f>
        <v>-1856.2999999999993</v>
      </c>
      <c r="I176" s="516" t="s">
        <v>697</v>
      </c>
    </row>
    <row r="177" spans="2:15" ht="17.25" customHeight="1" x14ac:dyDescent="0.25">
      <c r="B177" s="555"/>
      <c r="C177" s="237" t="s">
        <v>18</v>
      </c>
      <c r="D177" s="238" t="s">
        <v>89</v>
      </c>
      <c r="E177" s="239" t="s">
        <v>38</v>
      </c>
      <c r="F177" s="246">
        <v>2000</v>
      </c>
      <c r="G177" s="171">
        <v>686</v>
      </c>
      <c r="H177" s="33">
        <f>G177-F177</f>
        <v>-1314</v>
      </c>
      <c r="I177" s="517"/>
    </row>
    <row r="178" spans="2:15" ht="17.25" customHeight="1" x14ac:dyDescent="0.25">
      <c r="B178" s="555"/>
      <c r="C178" s="237" t="s">
        <v>21</v>
      </c>
      <c r="D178" s="238" t="s">
        <v>153</v>
      </c>
      <c r="E178" s="239" t="s">
        <v>17</v>
      </c>
      <c r="F178" s="241">
        <v>10.32</v>
      </c>
      <c r="G178" s="199">
        <f>G176/G177</f>
        <v>27.381486880466472</v>
      </c>
      <c r="H178" s="162">
        <f>G178-F178</f>
        <v>17.061486880466472</v>
      </c>
      <c r="I178" s="517"/>
    </row>
    <row r="179" spans="2:15" ht="41.25" customHeight="1" thickBot="1" x14ac:dyDescent="0.3">
      <c r="B179" s="556"/>
      <c r="C179" s="242" t="s">
        <v>23</v>
      </c>
      <c r="D179" s="243" t="s">
        <v>154</v>
      </c>
      <c r="E179" s="244" t="s">
        <v>86</v>
      </c>
      <c r="F179" s="224">
        <v>0.75</v>
      </c>
      <c r="G179" s="172">
        <v>0.91</v>
      </c>
      <c r="H179" s="10">
        <v>0</v>
      </c>
      <c r="I179" s="518"/>
    </row>
    <row r="180" spans="2:15" ht="17.25" customHeight="1" thickTop="1" x14ac:dyDescent="0.25">
      <c r="B180" s="76" t="s">
        <v>155</v>
      </c>
      <c r="C180" s="77"/>
      <c r="D180" s="77"/>
      <c r="E180" s="77"/>
      <c r="F180" s="78"/>
      <c r="G180" s="149"/>
      <c r="H180" s="150"/>
      <c r="I180" s="407"/>
    </row>
    <row r="181" spans="2:15" ht="47.25" customHeight="1" x14ac:dyDescent="0.25">
      <c r="B181" s="555" t="s">
        <v>156</v>
      </c>
      <c r="C181" s="237" t="s">
        <v>15</v>
      </c>
      <c r="D181" s="237" t="s">
        <v>16</v>
      </c>
      <c r="E181" s="239" t="s">
        <v>17</v>
      </c>
      <c r="F181" s="241">
        <v>18768</v>
      </c>
      <c r="G181" s="236">
        <v>10846</v>
      </c>
      <c r="H181" s="236">
        <f>G181-F181</f>
        <v>-7922</v>
      </c>
      <c r="I181" s="528" t="s">
        <v>653</v>
      </c>
    </row>
    <row r="182" spans="2:15" ht="39.75" customHeight="1" x14ac:dyDescent="0.25">
      <c r="B182" s="555"/>
      <c r="C182" s="237" t="s">
        <v>18</v>
      </c>
      <c r="D182" s="238" t="s">
        <v>111</v>
      </c>
      <c r="E182" s="239" t="s">
        <v>38</v>
      </c>
      <c r="F182" s="246">
        <v>1380</v>
      </c>
      <c r="G182" s="171">
        <v>1002</v>
      </c>
      <c r="H182" s="247">
        <f>G182-F182</f>
        <v>-378</v>
      </c>
      <c r="I182" s="529"/>
    </row>
    <row r="183" spans="2:15" ht="33" customHeight="1" x14ac:dyDescent="0.25">
      <c r="B183" s="555"/>
      <c r="C183" s="237" t="s">
        <v>21</v>
      </c>
      <c r="D183" s="238" t="s">
        <v>57</v>
      </c>
      <c r="E183" s="239" t="s">
        <v>17</v>
      </c>
      <c r="F183" s="241">
        <v>13.6</v>
      </c>
      <c r="G183" s="199">
        <f>G181/G182</f>
        <v>10.82435129740519</v>
      </c>
      <c r="H183" s="236">
        <f>G183-F183</f>
        <v>-2.7756487025948093</v>
      </c>
      <c r="I183" s="529"/>
    </row>
    <row r="184" spans="2:15" ht="26.25" customHeight="1" thickBot="1" x14ac:dyDescent="0.3">
      <c r="B184" s="556"/>
      <c r="C184" s="242" t="s">
        <v>23</v>
      </c>
      <c r="D184" s="243" t="s">
        <v>157</v>
      </c>
      <c r="E184" s="244" t="s">
        <v>86</v>
      </c>
      <c r="F184" s="224">
        <v>1</v>
      </c>
      <c r="G184" s="394">
        <v>0.98899999999999999</v>
      </c>
      <c r="H184" s="224">
        <v>0</v>
      </c>
      <c r="I184" s="530"/>
      <c r="N184" s="379"/>
      <c r="O184" s="379"/>
    </row>
    <row r="185" spans="2:15" ht="17.25" customHeight="1" thickTop="1" x14ac:dyDescent="0.25">
      <c r="B185" s="65" t="s">
        <v>158</v>
      </c>
      <c r="C185" s="49"/>
      <c r="D185" s="49"/>
      <c r="E185" s="49"/>
      <c r="F185" s="27"/>
      <c r="G185" s="248"/>
      <c r="H185" s="27"/>
      <c r="I185" s="407"/>
      <c r="N185" s="379"/>
      <c r="O185" s="379"/>
    </row>
    <row r="186" spans="2:15" ht="17.25" customHeight="1" x14ac:dyDescent="0.25">
      <c r="B186" s="524" t="s">
        <v>159</v>
      </c>
      <c r="C186" s="143" t="s">
        <v>15</v>
      </c>
      <c r="D186" s="143" t="s">
        <v>16</v>
      </c>
      <c r="E186" s="4" t="s">
        <v>17</v>
      </c>
      <c r="F186" s="193">
        <v>85176.13</v>
      </c>
      <c r="G186" s="200">
        <f>56971+25350+16712.5</f>
        <v>99033.5</v>
      </c>
      <c r="H186" s="162">
        <f t="shared" ref="H186:H204" si="6">G186-F186</f>
        <v>13857.369999999995</v>
      </c>
      <c r="I186" s="516" t="s">
        <v>654</v>
      </c>
      <c r="L186" s="379"/>
      <c r="M186" s="379"/>
      <c r="N186" s="379"/>
      <c r="O186" s="379"/>
    </row>
    <row r="187" spans="2:15" ht="41.25" customHeight="1" x14ac:dyDescent="0.25">
      <c r="B187" s="519"/>
      <c r="C187" s="143" t="s">
        <v>18</v>
      </c>
      <c r="D187" s="294" t="s">
        <v>160</v>
      </c>
      <c r="E187" s="4" t="s">
        <v>38</v>
      </c>
      <c r="F187" s="63">
        <v>2015</v>
      </c>
      <c r="G187" s="171">
        <f>1020+740</f>
        <v>1760</v>
      </c>
      <c r="H187" s="33">
        <f t="shared" si="6"/>
        <v>-255</v>
      </c>
      <c r="I187" s="517"/>
      <c r="L187" s="379"/>
      <c r="M187" s="379"/>
      <c r="N187" s="379"/>
      <c r="O187" s="379"/>
    </row>
    <row r="188" spans="2:15" ht="17.25" customHeight="1" x14ac:dyDescent="0.25">
      <c r="B188" s="519"/>
      <c r="C188" s="143" t="s">
        <v>21</v>
      </c>
      <c r="D188" s="294" t="s">
        <v>57</v>
      </c>
      <c r="E188" s="4" t="s">
        <v>17</v>
      </c>
      <c r="F188" s="193">
        <v>48.42</v>
      </c>
      <c r="G188" s="393">
        <f>G186/G187</f>
        <v>56.269034090909088</v>
      </c>
      <c r="H188" s="162">
        <f t="shared" si="6"/>
        <v>7.8490340909090861</v>
      </c>
      <c r="I188" s="517"/>
      <c r="N188" s="379"/>
      <c r="O188" s="379"/>
    </row>
    <row r="189" spans="2:15" ht="36" customHeight="1" thickBot="1" x14ac:dyDescent="0.3">
      <c r="B189" s="520"/>
      <c r="C189" s="8" t="s">
        <v>23</v>
      </c>
      <c r="D189" s="295" t="s">
        <v>161</v>
      </c>
      <c r="E189" s="9" t="s">
        <v>86</v>
      </c>
      <c r="F189" s="10">
        <v>0.878</v>
      </c>
      <c r="G189" s="172">
        <v>0.66</v>
      </c>
      <c r="H189" s="36">
        <v>0</v>
      </c>
      <c r="I189" s="518"/>
    </row>
    <row r="190" spans="2:15" ht="17.25" hidden="1" customHeight="1" thickTop="1" x14ac:dyDescent="0.25">
      <c r="B190" s="523" t="s">
        <v>162</v>
      </c>
      <c r="C190" s="12" t="s">
        <v>15</v>
      </c>
      <c r="D190" s="12" t="s">
        <v>16</v>
      </c>
      <c r="E190" s="17" t="s">
        <v>17</v>
      </c>
      <c r="F190" s="79">
        <v>0</v>
      </c>
      <c r="G190" s="79">
        <v>0</v>
      </c>
      <c r="H190" s="79">
        <v>0</v>
      </c>
      <c r="I190" s="531"/>
    </row>
    <row r="191" spans="2:15" ht="17.25" hidden="1" customHeight="1" x14ac:dyDescent="0.25">
      <c r="B191" s="519"/>
      <c r="C191" s="143" t="s">
        <v>18</v>
      </c>
      <c r="D191" s="32" t="s">
        <v>163</v>
      </c>
      <c r="E191" s="4" t="s">
        <v>20</v>
      </c>
      <c r="F191" s="80">
        <v>0</v>
      </c>
      <c r="G191" s="80">
        <v>0</v>
      </c>
      <c r="H191" s="80">
        <v>0</v>
      </c>
      <c r="I191" s="517"/>
    </row>
    <row r="192" spans="2:15" ht="17.25" hidden="1" customHeight="1" x14ac:dyDescent="0.25">
      <c r="B192" s="519"/>
      <c r="C192" s="143" t="s">
        <v>21</v>
      </c>
      <c r="D192" s="32" t="s">
        <v>164</v>
      </c>
      <c r="E192" s="4" t="s">
        <v>17</v>
      </c>
      <c r="F192" s="81">
        <v>0</v>
      </c>
      <c r="G192" s="81">
        <v>0</v>
      </c>
      <c r="H192" s="81">
        <v>0</v>
      </c>
      <c r="I192" s="517"/>
    </row>
    <row r="193" spans="2:17" ht="17.25" hidden="1" customHeight="1" thickBot="1" x14ac:dyDescent="0.3">
      <c r="B193" s="519"/>
      <c r="C193" s="8" t="s">
        <v>23</v>
      </c>
      <c r="D193" s="35" t="s">
        <v>165</v>
      </c>
      <c r="E193" s="9" t="s">
        <v>86</v>
      </c>
      <c r="F193" s="36">
        <v>0</v>
      </c>
      <c r="G193" s="36">
        <v>0</v>
      </c>
      <c r="H193" s="36">
        <v>0</v>
      </c>
      <c r="I193" s="518"/>
    </row>
    <row r="194" spans="2:17" ht="17.25" hidden="1" customHeight="1" thickTop="1" x14ac:dyDescent="0.25">
      <c r="B194" s="514" t="s">
        <v>166</v>
      </c>
      <c r="C194" s="12" t="s">
        <v>15</v>
      </c>
      <c r="D194" s="12" t="s">
        <v>16</v>
      </c>
      <c r="E194" s="17" t="s">
        <v>17</v>
      </c>
      <c r="F194" s="167">
        <v>0</v>
      </c>
      <c r="G194" s="200">
        <v>0</v>
      </c>
      <c r="H194" s="163">
        <f t="shared" si="6"/>
        <v>0</v>
      </c>
      <c r="I194" s="516" t="s">
        <v>614</v>
      </c>
      <c r="L194" s="378" t="s">
        <v>632</v>
      </c>
      <c r="M194" s="378"/>
      <c r="N194" s="378"/>
      <c r="O194" s="378"/>
      <c r="P194" s="378"/>
      <c r="Q194" s="378"/>
    </row>
    <row r="195" spans="2:17" ht="17.25" hidden="1" customHeight="1" x14ac:dyDescent="0.25">
      <c r="B195" s="514"/>
      <c r="C195" s="143" t="s">
        <v>18</v>
      </c>
      <c r="D195" s="32" t="s">
        <v>160</v>
      </c>
      <c r="E195" s="4" t="s">
        <v>38</v>
      </c>
      <c r="F195" s="23">
        <v>0</v>
      </c>
      <c r="G195" s="33"/>
      <c r="H195" s="7">
        <f t="shared" si="6"/>
        <v>0</v>
      </c>
      <c r="I195" s="517"/>
      <c r="L195" s="379"/>
    </row>
    <row r="196" spans="2:17" ht="24.75" hidden="1" customHeight="1" x14ac:dyDescent="0.25">
      <c r="B196" s="514"/>
      <c r="C196" s="143" t="s">
        <v>21</v>
      </c>
      <c r="D196" s="32" t="s">
        <v>57</v>
      </c>
      <c r="E196" s="4" t="s">
        <v>17</v>
      </c>
      <c r="F196" s="53">
        <v>0</v>
      </c>
      <c r="G196" s="162"/>
      <c r="H196" s="163">
        <f t="shared" si="6"/>
        <v>0</v>
      </c>
      <c r="I196" s="517"/>
      <c r="L196" s="379"/>
    </row>
    <row r="197" spans="2:17" ht="17.25" hidden="1" customHeight="1" thickBot="1" x14ac:dyDescent="0.3">
      <c r="B197" s="514"/>
      <c r="C197" s="8" t="s">
        <v>23</v>
      </c>
      <c r="D197" s="35" t="s">
        <v>167</v>
      </c>
      <c r="E197" s="9" t="s">
        <v>86</v>
      </c>
      <c r="F197" s="10">
        <v>0</v>
      </c>
      <c r="G197" s="10">
        <v>1</v>
      </c>
      <c r="H197" s="36">
        <v>0</v>
      </c>
      <c r="I197" s="518"/>
      <c r="L197" s="379"/>
    </row>
    <row r="198" spans="2:17" ht="17.25" hidden="1" customHeight="1" thickTop="1" x14ac:dyDescent="0.25">
      <c r="B198" s="562" t="s">
        <v>168</v>
      </c>
      <c r="C198" s="12" t="s">
        <v>15</v>
      </c>
      <c r="D198" s="12" t="s">
        <v>16</v>
      </c>
      <c r="E198" s="17" t="s">
        <v>17</v>
      </c>
      <c r="F198" s="79">
        <v>0</v>
      </c>
      <c r="G198" s="79">
        <v>0</v>
      </c>
      <c r="H198" s="79">
        <v>0</v>
      </c>
      <c r="I198" s="531"/>
    </row>
    <row r="199" spans="2:17" ht="17.25" hidden="1" customHeight="1" x14ac:dyDescent="0.25">
      <c r="B199" s="562"/>
      <c r="C199" s="143" t="s">
        <v>18</v>
      </c>
      <c r="D199" s="32" t="s">
        <v>163</v>
      </c>
      <c r="E199" s="4" t="s">
        <v>20</v>
      </c>
      <c r="F199" s="80">
        <v>0</v>
      </c>
      <c r="G199" s="80">
        <v>0</v>
      </c>
      <c r="H199" s="80">
        <v>0</v>
      </c>
      <c r="I199" s="517"/>
    </row>
    <row r="200" spans="2:17" ht="17.25" hidden="1" customHeight="1" x14ac:dyDescent="0.25">
      <c r="B200" s="562"/>
      <c r="C200" s="143" t="s">
        <v>21</v>
      </c>
      <c r="D200" s="32" t="s">
        <v>164</v>
      </c>
      <c r="E200" s="4" t="s">
        <v>17</v>
      </c>
      <c r="F200" s="81">
        <v>0</v>
      </c>
      <c r="G200" s="81">
        <v>0</v>
      </c>
      <c r="H200" s="81">
        <v>0</v>
      </c>
      <c r="I200" s="517"/>
    </row>
    <row r="201" spans="2:17" ht="17.25" hidden="1" customHeight="1" thickBot="1" x14ac:dyDescent="0.3">
      <c r="B201" s="562"/>
      <c r="C201" s="8" t="s">
        <v>23</v>
      </c>
      <c r="D201" s="35" t="s">
        <v>169</v>
      </c>
      <c r="E201" s="9" t="s">
        <v>86</v>
      </c>
      <c r="F201" s="36">
        <v>0</v>
      </c>
      <c r="G201" s="36">
        <v>0</v>
      </c>
      <c r="H201" s="36">
        <v>0</v>
      </c>
      <c r="I201" s="518"/>
    </row>
    <row r="202" spans="2:17" ht="17.25" customHeight="1" thickTop="1" x14ac:dyDescent="0.25">
      <c r="B202" s="514" t="s">
        <v>170</v>
      </c>
      <c r="C202" s="12" t="s">
        <v>15</v>
      </c>
      <c r="D202" s="12" t="s">
        <v>16</v>
      </c>
      <c r="E202" s="17" t="s">
        <v>17</v>
      </c>
      <c r="F202" s="167">
        <v>1969.45</v>
      </c>
      <c r="G202" s="200">
        <v>1909.5</v>
      </c>
      <c r="H202" s="163">
        <f t="shared" si="6"/>
        <v>-59.950000000000045</v>
      </c>
      <c r="I202" s="531" t="s">
        <v>698</v>
      </c>
    </row>
    <row r="203" spans="2:17" ht="42" customHeight="1" x14ac:dyDescent="0.25">
      <c r="B203" s="514"/>
      <c r="C203" s="143" t="s">
        <v>18</v>
      </c>
      <c r="D203" s="32" t="s">
        <v>160</v>
      </c>
      <c r="E203" s="4" t="s">
        <v>38</v>
      </c>
      <c r="F203" s="82">
        <v>35</v>
      </c>
      <c r="G203" s="171">
        <v>21</v>
      </c>
      <c r="H203" s="7">
        <f t="shared" si="6"/>
        <v>-14</v>
      </c>
      <c r="I203" s="517"/>
    </row>
    <row r="204" spans="2:17" ht="17.25" customHeight="1" x14ac:dyDescent="0.25">
      <c r="B204" s="514"/>
      <c r="C204" s="143" t="s">
        <v>21</v>
      </c>
      <c r="D204" s="32" t="s">
        <v>57</v>
      </c>
      <c r="E204" s="4" t="s">
        <v>17</v>
      </c>
      <c r="F204" s="130">
        <v>56.27</v>
      </c>
      <c r="G204" s="350">
        <f>G202/G203</f>
        <v>90.928571428571431</v>
      </c>
      <c r="H204" s="79">
        <f t="shared" si="6"/>
        <v>34.658571428571427</v>
      </c>
      <c r="I204" s="517"/>
    </row>
    <row r="205" spans="2:17" ht="44.25" customHeight="1" thickBot="1" x14ac:dyDescent="0.3">
      <c r="B205" s="514"/>
      <c r="C205" s="8" t="s">
        <v>23</v>
      </c>
      <c r="D205" s="35" t="s">
        <v>171</v>
      </c>
      <c r="E205" s="9" t="s">
        <v>86</v>
      </c>
      <c r="F205" s="10">
        <v>1</v>
      </c>
      <c r="G205" s="172">
        <v>1</v>
      </c>
      <c r="H205" s="36">
        <v>0</v>
      </c>
      <c r="I205" s="518"/>
    </row>
    <row r="206" spans="2:17" ht="17.25" customHeight="1" thickTop="1" x14ac:dyDescent="0.25">
      <c r="B206" s="569" t="s">
        <v>172</v>
      </c>
      <c r="C206" s="569"/>
      <c r="D206" s="569"/>
      <c r="E206" s="569"/>
      <c r="F206" s="569"/>
      <c r="G206" s="5"/>
      <c r="H206" s="147"/>
      <c r="I206" s="413"/>
    </row>
    <row r="207" spans="2:17" ht="49.5" customHeight="1" x14ac:dyDescent="0.25">
      <c r="B207" s="570" t="s">
        <v>173</v>
      </c>
      <c r="C207" s="249" t="s">
        <v>15</v>
      </c>
      <c r="D207" s="249" t="s">
        <v>16</v>
      </c>
      <c r="E207" s="250" t="s">
        <v>17</v>
      </c>
      <c r="F207" s="251">
        <v>21026.16</v>
      </c>
      <c r="G207" s="201">
        <v>4044.4</v>
      </c>
      <c r="H207" s="201">
        <f>G207-F207</f>
        <v>-16981.759999999998</v>
      </c>
      <c r="I207" s="557" t="s">
        <v>655</v>
      </c>
    </row>
    <row r="208" spans="2:17" ht="50.25" customHeight="1" x14ac:dyDescent="0.25">
      <c r="B208" s="570"/>
      <c r="C208" s="249" t="s">
        <v>18</v>
      </c>
      <c r="D208" s="305" t="s">
        <v>174</v>
      </c>
      <c r="E208" s="250" t="s">
        <v>38</v>
      </c>
      <c r="F208" s="252">
        <v>954</v>
      </c>
      <c r="G208" s="171">
        <v>1495</v>
      </c>
      <c r="H208" s="153">
        <f>G208-F208</f>
        <v>541</v>
      </c>
      <c r="I208" s="558"/>
    </row>
    <row r="209" spans="2:9" ht="42" customHeight="1" x14ac:dyDescent="0.25">
      <c r="B209" s="570"/>
      <c r="C209" s="249" t="s">
        <v>21</v>
      </c>
      <c r="D209" s="305" t="s">
        <v>57</v>
      </c>
      <c r="E209" s="250" t="s">
        <v>17</v>
      </c>
      <c r="F209" s="307">
        <v>22.04</v>
      </c>
      <c r="G209" s="318">
        <f>G207/G208</f>
        <v>2.7052842809364548</v>
      </c>
      <c r="H209" s="253">
        <f>G209-F209</f>
        <v>-19.334715719063546</v>
      </c>
      <c r="I209" s="558"/>
    </row>
    <row r="210" spans="2:9" ht="38.25" customHeight="1" thickBot="1" x14ac:dyDescent="0.3">
      <c r="B210" s="571"/>
      <c r="C210" s="254" t="s">
        <v>23</v>
      </c>
      <c r="D210" s="306" t="s">
        <v>175</v>
      </c>
      <c r="E210" s="255" t="s">
        <v>86</v>
      </c>
      <c r="F210" s="155">
        <v>0.17</v>
      </c>
      <c r="G210" s="172">
        <v>1</v>
      </c>
      <c r="H210" s="155">
        <v>0</v>
      </c>
      <c r="I210" s="559"/>
    </row>
    <row r="211" spans="2:9" ht="17.25" hidden="1" customHeight="1" thickTop="1" x14ac:dyDescent="0.25">
      <c r="B211" s="523" t="s">
        <v>176</v>
      </c>
      <c r="C211" s="143" t="s">
        <v>15</v>
      </c>
      <c r="D211" s="13" t="s">
        <v>16</v>
      </c>
      <c r="E211" s="17" t="s">
        <v>17</v>
      </c>
      <c r="F211" s="31"/>
      <c r="G211" s="256">
        <v>0</v>
      </c>
      <c r="H211" s="256">
        <f>G211-F211</f>
        <v>0</v>
      </c>
      <c r="I211" s="563" t="s">
        <v>465</v>
      </c>
    </row>
    <row r="212" spans="2:9" ht="17.25" hidden="1" customHeight="1" x14ac:dyDescent="0.25">
      <c r="B212" s="519"/>
      <c r="C212" s="143" t="s">
        <v>18</v>
      </c>
      <c r="D212" s="32" t="s">
        <v>177</v>
      </c>
      <c r="E212" s="4" t="s">
        <v>20</v>
      </c>
      <c r="F212" s="23"/>
      <c r="G212" s="257">
        <v>0</v>
      </c>
      <c r="H212" s="256">
        <f t="shared" ref="H212:H229" si="7">G212-F212</f>
        <v>0</v>
      </c>
      <c r="I212" s="564"/>
    </row>
    <row r="213" spans="2:9" ht="17.25" hidden="1" customHeight="1" x14ac:dyDescent="0.25">
      <c r="B213" s="519"/>
      <c r="C213" s="143" t="s">
        <v>21</v>
      </c>
      <c r="D213" s="32" t="s">
        <v>39</v>
      </c>
      <c r="E213" s="4" t="s">
        <v>17</v>
      </c>
      <c r="F213" s="31"/>
      <c r="G213" s="256">
        <v>0</v>
      </c>
      <c r="H213" s="256">
        <f t="shared" si="7"/>
        <v>0</v>
      </c>
      <c r="I213" s="564"/>
    </row>
    <row r="214" spans="2:9" ht="17.25" hidden="1" customHeight="1" thickBot="1" x14ac:dyDescent="0.3">
      <c r="B214" s="520"/>
      <c r="C214" s="8" t="s">
        <v>23</v>
      </c>
      <c r="D214" s="35" t="s">
        <v>178</v>
      </c>
      <c r="E214" s="9" t="s">
        <v>86</v>
      </c>
      <c r="F214" s="10"/>
      <c r="G214" s="231">
        <v>0</v>
      </c>
      <c r="H214" s="231">
        <v>0</v>
      </c>
      <c r="I214" s="565"/>
    </row>
    <row r="215" spans="2:9" ht="17.25" hidden="1" customHeight="1" thickTop="1" x14ac:dyDescent="0.25">
      <c r="B215" s="523" t="s">
        <v>179</v>
      </c>
      <c r="C215" s="143" t="s">
        <v>15</v>
      </c>
      <c r="D215" s="12" t="s">
        <v>16</v>
      </c>
      <c r="E215" s="17" t="s">
        <v>17</v>
      </c>
      <c r="F215" s="22"/>
      <c r="G215" s="258">
        <v>0</v>
      </c>
      <c r="H215" s="226">
        <f t="shared" si="7"/>
        <v>0</v>
      </c>
      <c r="I215" s="564"/>
    </row>
    <row r="216" spans="2:9" ht="28.5" hidden="1" customHeight="1" x14ac:dyDescent="0.25">
      <c r="B216" s="519"/>
      <c r="C216" s="143" t="s">
        <v>18</v>
      </c>
      <c r="D216" s="32" t="s">
        <v>177</v>
      </c>
      <c r="E216" s="4" t="s">
        <v>20</v>
      </c>
      <c r="F216" s="23"/>
      <c r="G216" s="259">
        <v>0</v>
      </c>
      <c r="H216" s="229">
        <f t="shared" si="7"/>
        <v>0</v>
      </c>
      <c r="I216" s="564"/>
    </row>
    <row r="217" spans="2:9" ht="17.25" hidden="1" customHeight="1" x14ac:dyDescent="0.25">
      <c r="B217" s="519"/>
      <c r="C217" s="143" t="s">
        <v>21</v>
      </c>
      <c r="D217" s="32" t="s">
        <v>39</v>
      </c>
      <c r="E217" s="4" t="s">
        <v>17</v>
      </c>
      <c r="F217" s="31"/>
      <c r="G217" s="225" t="e">
        <f>G215/G216</f>
        <v>#DIV/0!</v>
      </c>
      <c r="H217" s="229" t="e">
        <f t="shared" si="7"/>
        <v>#DIV/0!</v>
      </c>
      <c r="I217" s="564"/>
    </row>
    <row r="218" spans="2:9" ht="28.5" hidden="1" customHeight="1" thickBot="1" x14ac:dyDescent="0.3">
      <c r="B218" s="520"/>
      <c r="C218" s="8" t="s">
        <v>23</v>
      </c>
      <c r="D218" s="35" t="s">
        <v>178</v>
      </c>
      <c r="E218" s="9" t="s">
        <v>86</v>
      </c>
      <c r="F218" s="10"/>
      <c r="G218" s="227">
        <v>0</v>
      </c>
      <c r="H218" s="228">
        <v>0</v>
      </c>
      <c r="I218" s="565"/>
    </row>
    <row r="219" spans="2:9" ht="17.25" hidden="1" customHeight="1" thickTop="1" x14ac:dyDescent="0.25">
      <c r="B219" s="523" t="s">
        <v>180</v>
      </c>
      <c r="C219" s="143" t="s">
        <v>15</v>
      </c>
      <c r="D219" s="12" t="s">
        <v>16</v>
      </c>
      <c r="E219" s="14" t="s">
        <v>17</v>
      </c>
      <c r="F219" s="84"/>
      <c r="G219" s="226">
        <v>0</v>
      </c>
      <c r="H219" s="226">
        <f t="shared" si="7"/>
        <v>0</v>
      </c>
      <c r="I219" s="563"/>
    </row>
    <row r="220" spans="2:9" ht="24" hidden="1" customHeight="1" x14ac:dyDescent="0.25">
      <c r="B220" s="519"/>
      <c r="C220" s="143" t="s">
        <v>18</v>
      </c>
      <c r="D220" s="32" t="s">
        <v>181</v>
      </c>
      <c r="E220" s="4" t="s">
        <v>38</v>
      </c>
      <c r="F220" s="23"/>
      <c r="G220" s="230">
        <v>0</v>
      </c>
      <c r="H220" s="230">
        <f t="shared" si="7"/>
        <v>0</v>
      </c>
      <c r="I220" s="564"/>
    </row>
    <row r="221" spans="2:9" ht="27.75" hidden="1" customHeight="1" x14ac:dyDescent="0.25">
      <c r="B221" s="519"/>
      <c r="C221" s="143" t="s">
        <v>21</v>
      </c>
      <c r="D221" s="32" t="s">
        <v>182</v>
      </c>
      <c r="E221" s="4" t="s">
        <v>17</v>
      </c>
      <c r="F221" s="31"/>
      <c r="G221" s="229">
        <v>0</v>
      </c>
      <c r="H221" s="226">
        <f t="shared" si="7"/>
        <v>0</v>
      </c>
      <c r="I221" s="564"/>
    </row>
    <row r="222" spans="2:9" ht="42" hidden="1" customHeight="1" thickBot="1" x14ac:dyDescent="0.3">
      <c r="B222" s="520"/>
      <c r="C222" s="8" t="s">
        <v>23</v>
      </c>
      <c r="D222" s="35" t="s">
        <v>183</v>
      </c>
      <c r="E222" s="9" t="s">
        <v>86</v>
      </c>
      <c r="F222" s="10"/>
      <c r="G222" s="231"/>
      <c r="H222" s="228">
        <v>0</v>
      </c>
      <c r="I222" s="565"/>
    </row>
    <row r="223" spans="2:9" ht="17.25" hidden="1" customHeight="1" thickTop="1" x14ac:dyDescent="0.25">
      <c r="B223" s="566" t="s">
        <v>184</v>
      </c>
      <c r="C223" s="13" t="s">
        <v>15</v>
      </c>
      <c r="D223" s="13" t="s">
        <v>16</v>
      </c>
      <c r="E223" s="4" t="s">
        <v>17</v>
      </c>
      <c r="F223" s="31"/>
      <c r="G223" s="226">
        <v>0</v>
      </c>
      <c r="H223" s="226">
        <f t="shared" si="7"/>
        <v>0</v>
      </c>
      <c r="I223" s="563"/>
    </row>
    <row r="224" spans="2:9" ht="17.25" hidden="1" customHeight="1" x14ac:dyDescent="0.25">
      <c r="B224" s="567"/>
      <c r="C224" s="143" t="s">
        <v>18</v>
      </c>
      <c r="D224" s="67" t="s">
        <v>185</v>
      </c>
      <c r="E224" s="4" t="s">
        <v>38</v>
      </c>
      <c r="F224" s="23"/>
      <c r="G224" s="230">
        <v>0</v>
      </c>
      <c r="H224" s="230">
        <f t="shared" si="7"/>
        <v>0</v>
      </c>
      <c r="I224" s="564"/>
    </row>
    <row r="225" spans="2:9" ht="17.25" hidden="1" customHeight="1" x14ac:dyDescent="0.25">
      <c r="B225" s="567"/>
      <c r="C225" s="143" t="s">
        <v>21</v>
      </c>
      <c r="D225" s="67" t="s">
        <v>186</v>
      </c>
      <c r="E225" s="4" t="s">
        <v>17</v>
      </c>
      <c r="F225" s="31"/>
      <c r="G225" s="229">
        <v>0</v>
      </c>
      <c r="H225" s="226">
        <f t="shared" si="7"/>
        <v>0</v>
      </c>
      <c r="I225" s="564"/>
    </row>
    <row r="226" spans="2:9" ht="30" hidden="1" customHeight="1" thickBot="1" x14ac:dyDescent="0.3">
      <c r="B226" s="568"/>
      <c r="C226" s="8" t="s">
        <v>23</v>
      </c>
      <c r="D226" s="68" t="s">
        <v>50</v>
      </c>
      <c r="E226" s="9" t="s">
        <v>86</v>
      </c>
      <c r="F226" s="85"/>
      <c r="G226" s="231">
        <v>0</v>
      </c>
      <c r="H226" s="228">
        <v>0</v>
      </c>
      <c r="I226" s="565"/>
    </row>
    <row r="227" spans="2:9" ht="15" hidden="1" customHeight="1" thickTop="1" x14ac:dyDescent="0.25">
      <c r="B227" s="566" t="s">
        <v>187</v>
      </c>
      <c r="C227" s="13" t="s">
        <v>15</v>
      </c>
      <c r="D227" s="13" t="s">
        <v>16</v>
      </c>
      <c r="E227" s="4" t="s">
        <v>17</v>
      </c>
      <c r="F227" s="31">
        <v>6113.8</v>
      </c>
      <c r="G227" s="226">
        <v>0</v>
      </c>
      <c r="H227" s="226">
        <f t="shared" si="7"/>
        <v>-6113.8</v>
      </c>
      <c r="I227" s="563" t="s">
        <v>464</v>
      </c>
    </row>
    <row r="228" spans="2:9" ht="53.25" hidden="1" customHeight="1" x14ac:dyDescent="0.25">
      <c r="B228" s="567"/>
      <c r="C228" s="143" t="s">
        <v>18</v>
      </c>
      <c r="D228" s="67" t="s">
        <v>188</v>
      </c>
      <c r="E228" s="4" t="s">
        <v>38</v>
      </c>
      <c r="F228" s="23">
        <v>1605</v>
      </c>
      <c r="G228" s="230">
        <v>280</v>
      </c>
      <c r="H228" s="230">
        <f t="shared" si="7"/>
        <v>-1325</v>
      </c>
      <c r="I228" s="564"/>
    </row>
    <row r="229" spans="2:9" ht="30" hidden="1" customHeight="1" x14ac:dyDescent="0.25">
      <c r="B229" s="567"/>
      <c r="C229" s="143" t="s">
        <v>21</v>
      </c>
      <c r="D229" s="67" t="s">
        <v>189</v>
      </c>
      <c r="E229" s="4" t="s">
        <v>190</v>
      </c>
      <c r="F229" s="31">
        <v>3809.22</v>
      </c>
      <c r="G229" s="229">
        <v>0</v>
      </c>
      <c r="H229" s="226">
        <f t="shared" si="7"/>
        <v>-3809.22</v>
      </c>
      <c r="I229" s="564"/>
    </row>
    <row r="230" spans="2:9" ht="42" hidden="1" customHeight="1" thickBot="1" x14ac:dyDescent="0.3">
      <c r="B230" s="568"/>
      <c r="C230" s="8" t="s">
        <v>23</v>
      </c>
      <c r="D230" s="68" t="s">
        <v>191</v>
      </c>
      <c r="E230" s="9" t="s">
        <v>86</v>
      </c>
      <c r="F230" s="85">
        <v>1</v>
      </c>
      <c r="G230" s="231">
        <v>0.17499999999999999</v>
      </c>
      <c r="H230" s="228">
        <v>0</v>
      </c>
      <c r="I230" s="565"/>
    </row>
    <row r="231" spans="2:9" ht="17.25" customHeight="1" thickTop="1" x14ac:dyDescent="0.25">
      <c r="B231" s="86" t="s">
        <v>192</v>
      </c>
      <c r="C231" s="87"/>
      <c r="D231" s="87"/>
      <c r="E231" s="87"/>
      <c r="F231" s="88"/>
      <c r="G231" s="5"/>
      <c r="H231" s="147"/>
      <c r="I231" s="413"/>
    </row>
    <row r="232" spans="2:9" ht="17.25" customHeight="1" x14ac:dyDescent="0.25">
      <c r="B232" s="69" t="s">
        <v>193</v>
      </c>
      <c r="C232" s="70"/>
      <c r="D232" s="70"/>
      <c r="E232" s="70"/>
      <c r="F232" s="89"/>
      <c r="G232" s="24"/>
      <c r="H232" s="80"/>
      <c r="I232" s="414"/>
    </row>
    <row r="233" spans="2:9" ht="17.25" customHeight="1" x14ac:dyDescent="0.25">
      <c r="B233" s="69" t="s">
        <v>194</v>
      </c>
      <c r="C233" s="70"/>
      <c r="D233" s="70"/>
      <c r="E233" s="70"/>
      <c r="F233" s="71"/>
      <c r="G233" s="52"/>
      <c r="H233" s="51"/>
      <c r="I233" s="412"/>
    </row>
    <row r="234" spans="2:9" ht="33.75" customHeight="1" x14ac:dyDescent="0.25">
      <c r="B234" s="514" t="s">
        <v>195</v>
      </c>
      <c r="C234" s="143" t="s">
        <v>15</v>
      </c>
      <c r="D234" s="143" t="s">
        <v>16</v>
      </c>
      <c r="E234" s="4" t="s">
        <v>17</v>
      </c>
      <c r="F234" s="193">
        <v>62581.68</v>
      </c>
      <c r="G234" s="162">
        <f>554.2+7106</f>
        <v>7660.2</v>
      </c>
      <c r="H234" s="162">
        <f t="shared" ref="H234:H240" si="8">G234-F234</f>
        <v>-54921.48</v>
      </c>
      <c r="I234" s="516" t="s">
        <v>726</v>
      </c>
    </row>
    <row r="235" spans="2:9" ht="36" customHeight="1" x14ac:dyDescent="0.25">
      <c r="B235" s="514"/>
      <c r="C235" s="143" t="s">
        <v>18</v>
      </c>
      <c r="D235" s="294" t="s">
        <v>111</v>
      </c>
      <c r="E235" s="4" t="s">
        <v>38</v>
      </c>
      <c r="F235" s="66">
        <v>75</v>
      </c>
      <c r="G235" s="171">
        <v>56</v>
      </c>
      <c r="H235" s="33">
        <f t="shared" si="8"/>
        <v>-19</v>
      </c>
      <c r="I235" s="517"/>
    </row>
    <row r="236" spans="2:9" ht="43.5" customHeight="1" x14ac:dyDescent="0.25">
      <c r="B236" s="514"/>
      <c r="C236" s="143" t="s">
        <v>21</v>
      </c>
      <c r="D236" s="294" t="s">
        <v>57</v>
      </c>
      <c r="E236" s="4" t="s">
        <v>17</v>
      </c>
      <c r="F236" s="193">
        <f>F234/F235</f>
        <v>834.42240000000004</v>
      </c>
      <c r="G236" s="199">
        <f>G234/G235</f>
        <v>136.78928571428571</v>
      </c>
      <c r="H236" s="162">
        <f t="shared" si="8"/>
        <v>-697.63311428571433</v>
      </c>
      <c r="I236" s="517"/>
    </row>
    <row r="237" spans="2:9" ht="32.25" customHeight="1" thickBot="1" x14ac:dyDescent="0.3">
      <c r="B237" s="515"/>
      <c r="C237" s="8" t="s">
        <v>23</v>
      </c>
      <c r="D237" s="295" t="s">
        <v>196</v>
      </c>
      <c r="E237" s="9" t="s">
        <v>86</v>
      </c>
      <c r="F237" s="10">
        <v>1</v>
      </c>
      <c r="G237" s="172">
        <v>0.8</v>
      </c>
      <c r="H237" s="36">
        <v>0</v>
      </c>
      <c r="I237" s="518"/>
    </row>
    <row r="238" spans="2:9" ht="30.75" customHeight="1" thickTop="1" x14ac:dyDescent="0.25">
      <c r="B238" s="513" t="s">
        <v>197</v>
      </c>
      <c r="C238" s="12" t="s">
        <v>15</v>
      </c>
      <c r="D238" s="12" t="s">
        <v>16</v>
      </c>
      <c r="E238" s="17" t="s">
        <v>17</v>
      </c>
      <c r="F238" s="167">
        <v>12691.98</v>
      </c>
      <c r="G238" s="163">
        <v>4186.1000000000004</v>
      </c>
      <c r="H238" s="162">
        <f t="shared" si="8"/>
        <v>-8505.8799999999992</v>
      </c>
      <c r="I238" s="531" t="s">
        <v>656</v>
      </c>
    </row>
    <row r="239" spans="2:9" ht="27" customHeight="1" x14ac:dyDescent="0.25">
      <c r="B239" s="514"/>
      <c r="C239" s="143" t="s">
        <v>18</v>
      </c>
      <c r="D239" s="32" t="s">
        <v>89</v>
      </c>
      <c r="E239" s="4" t="s">
        <v>38</v>
      </c>
      <c r="F239" s="82">
        <v>73</v>
      </c>
      <c r="G239" s="171">
        <v>56</v>
      </c>
      <c r="H239" s="33">
        <f t="shared" si="8"/>
        <v>-17</v>
      </c>
      <c r="I239" s="517"/>
    </row>
    <row r="240" spans="2:9" ht="34.5" customHeight="1" x14ac:dyDescent="0.25">
      <c r="B240" s="514"/>
      <c r="C240" s="143" t="s">
        <v>21</v>
      </c>
      <c r="D240" s="32" t="s">
        <v>57</v>
      </c>
      <c r="E240" s="4" t="s">
        <v>17</v>
      </c>
      <c r="F240" s="53">
        <f>F238/F239</f>
        <v>173.8627397260274</v>
      </c>
      <c r="G240" s="199">
        <f>G238/G239</f>
        <v>74.751785714285717</v>
      </c>
      <c r="H240" s="162">
        <f t="shared" si="8"/>
        <v>-99.110954011741683</v>
      </c>
      <c r="I240" s="517"/>
    </row>
    <row r="241" spans="2:12" ht="24.75" customHeight="1" thickBot="1" x14ac:dyDescent="0.3">
      <c r="B241" s="515"/>
      <c r="C241" s="8" t="s">
        <v>23</v>
      </c>
      <c r="D241" s="35" t="s">
        <v>198</v>
      </c>
      <c r="E241" s="9" t="s">
        <v>86</v>
      </c>
      <c r="F241" s="10">
        <v>1</v>
      </c>
      <c r="G241" s="172">
        <v>1</v>
      </c>
      <c r="H241" s="36">
        <v>0</v>
      </c>
      <c r="I241" s="518"/>
    </row>
    <row r="242" spans="2:12" ht="21.75" customHeight="1" thickTop="1" thickBot="1" x14ac:dyDescent="0.3">
      <c r="B242" s="260" t="s">
        <v>199</v>
      </c>
      <c r="C242" s="261"/>
      <c r="D242" s="261"/>
      <c r="E242" s="261"/>
      <c r="F242" s="262"/>
      <c r="G242" s="151"/>
      <c r="H242" s="152"/>
      <c r="I242" s="415"/>
    </row>
    <row r="243" spans="2:12" ht="45.75" customHeight="1" thickTop="1" x14ac:dyDescent="0.25">
      <c r="B243" s="570" t="s">
        <v>200</v>
      </c>
      <c r="C243" s="249" t="s">
        <v>15</v>
      </c>
      <c r="D243" s="249" t="s">
        <v>16</v>
      </c>
      <c r="E243" s="250" t="s">
        <v>17</v>
      </c>
      <c r="F243" s="251">
        <v>33960</v>
      </c>
      <c r="G243" s="201">
        <v>27983.7</v>
      </c>
      <c r="H243" s="201">
        <f>G243-F243</f>
        <v>-5976.2999999999993</v>
      </c>
      <c r="I243" s="572" t="s">
        <v>657</v>
      </c>
    </row>
    <row r="244" spans="2:12" ht="48" customHeight="1" x14ac:dyDescent="0.25">
      <c r="B244" s="570"/>
      <c r="C244" s="249" t="s">
        <v>18</v>
      </c>
      <c r="D244" s="305" t="s">
        <v>111</v>
      </c>
      <c r="E244" s="250" t="s">
        <v>38</v>
      </c>
      <c r="F244" s="252">
        <v>138</v>
      </c>
      <c r="G244" s="386">
        <v>147</v>
      </c>
      <c r="H244" s="153">
        <f>G244-F244</f>
        <v>9</v>
      </c>
      <c r="I244" s="558"/>
      <c r="L244" s="387"/>
    </row>
    <row r="245" spans="2:12" ht="27.75" customHeight="1" x14ac:dyDescent="0.25">
      <c r="B245" s="570"/>
      <c r="C245" s="249" t="s">
        <v>21</v>
      </c>
      <c r="D245" s="305" t="s">
        <v>57</v>
      </c>
      <c r="E245" s="250" t="s">
        <v>17</v>
      </c>
      <c r="F245" s="251">
        <f>F243/F244</f>
        <v>246.08695652173913</v>
      </c>
      <c r="G245" s="393">
        <f>G243/G244</f>
        <v>190.36530612244897</v>
      </c>
      <c r="H245" s="201">
        <f>G245-F245</f>
        <v>-55.721650399290155</v>
      </c>
      <c r="I245" s="558"/>
      <c r="L245" s="387"/>
    </row>
    <row r="246" spans="2:12" ht="27" customHeight="1" thickBot="1" x14ac:dyDescent="0.3">
      <c r="B246" s="571"/>
      <c r="C246" s="254" t="s">
        <v>23</v>
      </c>
      <c r="D246" s="306" t="s">
        <v>201</v>
      </c>
      <c r="E246" s="255" t="s">
        <v>86</v>
      </c>
      <c r="F246" s="155">
        <v>1</v>
      </c>
      <c r="G246" s="396">
        <v>1</v>
      </c>
      <c r="H246" s="156">
        <v>0</v>
      </c>
      <c r="I246" s="559"/>
      <c r="L246" s="387"/>
    </row>
    <row r="247" spans="2:12" ht="20.25" customHeight="1" thickTop="1" thickBot="1" x14ac:dyDescent="0.3">
      <c r="B247" s="260" t="s">
        <v>202</v>
      </c>
      <c r="C247" s="261"/>
      <c r="D247" s="261"/>
      <c r="E247" s="261"/>
      <c r="F247" s="262"/>
      <c r="G247" s="151"/>
      <c r="H247" s="152"/>
      <c r="I247" s="415"/>
    </row>
    <row r="248" spans="2:12" ht="17.25" customHeight="1" thickTop="1" x14ac:dyDescent="0.25">
      <c r="B248" s="514" t="s">
        <v>203</v>
      </c>
      <c r="C248" s="143" t="s">
        <v>15</v>
      </c>
      <c r="D248" s="143" t="s">
        <v>16</v>
      </c>
      <c r="E248" s="4" t="s">
        <v>17</v>
      </c>
      <c r="F248" s="193">
        <v>92058.75</v>
      </c>
      <c r="G248" s="162">
        <v>5492.1</v>
      </c>
      <c r="H248" s="162">
        <f t="shared" ref="H248:H254" si="9">G248-F248</f>
        <v>-86566.65</v>
      </c>
      <c r="I248" s="531" t="s">
        <v>658</v>
      </c>
    </row>
    <row r="249" spans="2:12" ht="24.75" customHeight="1" x14ac:dyDescent="0.25">
      <c r="B249" s="514"/>
      <c r="C249" s="143" t="s">
        <v>18</v>
      </c>
      <c r="D249" s="294" t="s">
        <v>111</v>
      </c>
      <c r="E249" s="4" t="s">
        <v>38</v>
      </c>
      <c r="F249" s="66">
        <v>9</v>
      </c>
      <c r="G249" s="171">
        <v>4</v>
      </c>
      <c r="H249" s="33">
        <f t="shared" si="9"/>
        <v>-5</v>
      </c>
      <c r="I249" s="517"/>
    </row>
    <row r="250" spans="2:12" ht="20.25" customHeight="1" x14ac:dyDescent="0.25">
      <c r="B250" s="514"/>
      <c r="C250" s="143" t="s">
        <v>21</v>
      </c>
      <c r="D250" s="294" t="s">
        <v>57</v>
      </c>
      <c r="E250" s="4" t="s">
        <v>17</v>
      </c>
      <c r="F250" s="193">
        <v>10228.75</v>
      </c>
      <c r="G250" s="199">
        <f>G248/G249</f>
        <v>1373.0250000000001</v>
      </c>
      <c r="H250" s="162">
        <f t="shared" si="9"/>
        <v>-8855.7250000000004</v>
      </c>
      <c r="I250" s="517"/>
    </row>
    <row r="251" spans="2:12" ht="17.25" customHeight="1" thickBot="1" x14ac:dyDescent="0.3">
      <c r="B251" s="515"/>
      <c r="C251" s="8" t="s">
        <v>23</v>
      </c>
      <c r="D251" s="295" t="s">
        <v>196</v>
      </c>
      <c r="E251" s="9" t="s">
        <v>86</v>
      </c>
      <c r="F251" s="10">
        <v>1</v>
      </c>
      <c r="G251" s="172">
        <v>1</v>
      </c>
      <c r="H251" s="36">
        <v>0</v>
      </c>
      <c r="I251" s="518"/>
    </row>
    <row r="252" spans="2:12" ht="17.25" customHeight="1" thickTop="1" x14ac:dyDescent="0.25">
      <c r="B252" s="519" t="s">
        <v>204</v>
      </c>
      <c r="C252" s="12" t="s">
        <v>15</v>
      </c>
      <c r="D252" s="12" t="s">
        <v>16</v>
      </c>
      <c r="E252" s="17" t="s">
        <v>17</v>
      </c>
      <c r="F252" s="167">
        <v>10454.92</v>
      </c>
      <c r="G252" s="163">
        <v>0</v>
      </c>
      <c r="H252" s="163">
        <f t="shared" si="9"/>
        <v>-10454.92</v>
      </c>
      <c r="I252" s="531" t="s">
        <v>659</v>
      </c>
    </row>
    <row r="253" spans="2:12" ht="17.25" customHeight="1" x14ac:dyDescent="0.25">
      <c r="B253" s="519"/>
      <c r="C253" s="143" t="s">
        <v>18</v>
      </c>
      <c r="D253" s="32" t="s">
        <v>111</v>
      </c>
      <c r="E253" s="4" t="s">
        <v>38</v>
      </c>
      <c r="F253" s="82">
        <v>2</v>
      </c>
      <c r="G253" s="171">
        <v>2</v>
      </c>
      <c r="H253" s="7">
        <f t="shared" si="9"/>
        <v>0</v>
      </c>
      <c r="I253" s="517"/>
    </row>
    <row r="254" spans="2:12" ht="17.25" customHeight="1" x14ac:dyDescent="0.25">
      <c r="B254" s="519"/>
      <c r="C254" s="143" t="s">
        <v>21</v>
      </c>
      <c r="D254" s="32" t="s">
        <v>57</v>
      </c>
      <c r="E254" s="4" t="s">
        <v>17</v>
      </c>
      <c r="F254" s="53">
        <v>5227.46</v>
      </c>
      <c r="G254" s="199">
        <v>0</v>
      </c>
      <c r="H254" s="163">
        <f t="shared" si="9"/>
        <v>-5227.46</v>
      </c>
      <c r="I254" s="517"/>
    </row>
    <row r="255" spans="2:12" ht="17.25" customHeight="1" thickBot="1" x14ac:dyDescent="0.3">
      <c r="B255" s="520"/>
      <c r="C255" s="8" t="s">
        <v>23</v>
      </c>
      <c r="D255" s="35" t="s">
        <v>205</v>
      </c>
      <c r="E255" s="9" t="s">
        <v>86</v>
      </c>
      <c r="F255" s="10">
        <v>1</v>
      </c>
      <c r="G255" s="172">
        <v>1</v>
      </c>
      <c r="H255" s="36">
        <v>0</v>
      </c>
      <c r="I255" s="518"/>
    </row>
    <row r="256" spans="2:12" ht="17.25" customHeight="1" thickTop="1" x14ac:dyDescent="0.25">
      <c r="B256" s="90" t="s">
        <v>206</v>
      </c>
      <c r="C256" s="72"/>
      <c r="D256" s="72"/>
      <c r="E256" s="72"/>
      <c r="F256" s="73"/>
      <c r="G256" s="46"/>
      <c r="H256" s="45"/>
      <c r="I256" s="411"/>
    </row>
    <row r="257" spans="2:9" ht="29.25" customHeight="1" x14ac:dyDescent="0.25">
      <c r="B257" s="514" t="s">
        <v>207</v>
      </c>
      <c r="C257" s="143" t="s">
        <v>15</v>
      </c>
      <c r="D257" s="143" t="s">
        <v>16</v>
      </c>
      <c r="E257" s="4" t="s">
        <v>17</v>
      </c>
      <c r="F257" s="193">
        <v>76463.28</v>
      </c>
      <c r="G257" s="162">
        <v>38295.300000000003</v>
      </c>
      <c r="H257" s="163">
        <f>G257-F257</f>
        <v>-38167.979999999996</v>
      </c>
      <c r="I257" s="516" t="s">
        <v>660</v>
      </c>
    </row>
    <row r="258" spans="2:9" ht="27" customHeight="1" x14ac:dyDescent="0.25">
      <c r="B258" s="514"/>
      <c r="C258" s="143" t="s">
        <v>18</v>
      </c>
      <c r="D258" s="294" t="s">
        <v>89</v>
      </c>
      <c r="E258" s="4" t="s">
        <v>38</v>
      </c>
      <c r="F258" s="66">
        <v>3</v>
      </c>
      <c r="G258" s="171">
        <v>2</v>
      </c>
      <c r="H258" s="7">
        <f>G258-F258</f>
        <v>-1</v>
      </c>
      <c r="I258" s="517"/>
    </row>
    <row r="259" spans="2:9" ht="30.75" customHeight="1" x14ac:dyDescent="0.25">
      <c r="B259" s="514"/>
      <c r="C259" s="143" t="s">
        <v>21</v>
      </c>
      <c r="D259" s="294" t="s">
        <v>104</v>
      </c>
      <c r="E259" s="4" t="s">
        <v>17</v>
      </c>
      <c r="F259" s="193">
        <v>25487.759999999998</v>
      </c>
      <c r="G259" s="199">
        <f>G257/G258</f>
        <v>19147.650000000001</v>
      </c>
      <c r="H259" s="163">
        <f>G259-F259</f>
        <v>-6340.1099999999969</v>
      </c>
      <c r="I259" s="517"/>
    </row>
    <row r="260" spans="2:9" ht="27" customHeight="1" thickBot="1" x14ac:dyDescent="0.3">
      <c r="B260" s="515"/>
      <c r="C260" s="8" t="s">
        <v>23</v>
      </c>
      <c r="D260" s="295" t="s">
        <v>208</v>
      </c>
      <c r="E260" s="9" t="s">
        <v>86</v>
      </c>
      <c r="F260" s="10">
        <v>1</v>
      </c>
      <c r="G260" s="172">
        <v>1</v>
      </c>
      <c r="H260" s="38">
        <v>0</v>
      </c>
      <c r="I260" s="518"/>
    </row>
    <row r="261" spans="2:9" ht="17.25" customHeight="1" thickTop="1" x14ac:dyDescent="0.25">
      <c r="B261" s="90" t="s">
        <v>209</v>
      </c>
      <c r="C261" s="72"/>
      <c r="D261" s="72"/>
      <c r="E261" s="72"/>
      <c r="F261" s="73"/>
      <c r="G261" s="263"/>
      <c r="H261" s="264"/>
      <c r="I261" s="265"/>
    </row>
    <row r="262" spans="2:9" ht="17.25" customHeight="1" x14ac:dyDescent="0.25">
      <c r="B262" s="570" t="s">
        <v>210</v>
      </c>
      <c r="C262" s="249" t="s">
        <v>15</v>
      </c>
      <c r="D262" s="249" t="s">
        <v>16</v>
      </c>
      <c r="E262" s="250" t="s">
        <v>17</v>
      </c>
      <c r="F262" s="266">
        <v>1085.71</v>
      </c>
      <c r="G262" s="201">
        <v>0</v>
      </c>
      <c r="H262" s="202">
        <f t="shared" ref="H262:H272" si="10">G262-F262</f>
        <v>-1085.71</v>
      </c>
      <c r="I262" s="557" t="s">
        <v>661</v>
      </c>
    </row>
    <row r="263" spans="2:9" ht="17.25" customHeight="1" x14ac:dyDescent="0.25">
      <c r="B263" s="570"/>
      <c r="C263" s="249" t="s">
        <v>18</v>
      </c>
      <c r="D263" s="267" t="s">
        <v>211</v>
      </c>
      <c r="E263" s="250" t="s">
        <v>38</v>
      </c>
      <c r="F263" s="268">
        <v>1</v>
      </c>
      <c r="G263" s="171">
        <v>1</v>
      </c>
      <c r="H263" s="154">
        <f t="shared" si="10"/>
        <v>0</v>
      </c>
      <c r="I263" s="558"/>
    </row>
    <row r="264" spans="2:9" ht="17.25" customHeight="1" x14ac:dyDescent="0.25">
      <c r="B264" s="570"/>
      <c r="C264" s="249" t="s">
        <v>21</v>
      </c>
      <c r="D264" s="267" t="s">
        <v>144</v>
      </c>
      <c r="E264" s="250" t="s">
        <v>17</v>
      </c>
      <c r="F264" s="266">
        <v>1085.71</v>
      </c>
      <c r="G264" s="199">
        <v>0</v>
      </c>
      <c r="H264" s="202">
        <f t="shared" si="10"/>
        <v>-1085.71</v>
      </c>
      <c r="I264" s="558"/>
    </row>
    <row r="265" spans="2:9" ht="17.25" customHeight="1" thickBot="1" x14ac:dyDescent="0.3">
      <c r="B265" s="571"/>
      <c r="C265" s="254" t="s">
        <v>23</v>
      </c>
      <c r="D265" s="269" t="s">
        <v>212</v>
      </c>
      <c r="E265" s="255" t="s">
        <v>86</v>
      </c>
      <c r="F265" s="155">
        <v>1</v>
      </c>
      <c r="G265" s="172">
        <v>1</v>
      </c>
      <c r="H265" s="156">
        <v>0</v>
      </c>
      <c r="I265" s="559"/>
    </row>
    <row r="266" spans="2:9" ht="17.25" customHeight="1" thickTop="1" x14ac:dyDescent="0.25">
      <c r="B266" s="573" t="s">
        <v>213</v>
      </c>
      <c r="C266" s="270" t="s">
        <v>15</v>
      </c>
      <c r="D266" s="270" t="s">
        <v>16</v>
      </c>
      <c r="E266" s="271" t="s">
        <v>17</v>
      </c>
      <c r="F266" s="272">
        <v>997.36</v>
      </c>
      <c r="G266" s="203">
        <v>179.6</v>
      </c>
      <c r="H266" s="203">
        <f t="shared" si="10"/>
        <v>-817.76</v>
      </c>
      <c r="I266" s="572" t="s">
        <v>662</v>
      </c>
    </row>
    <row r="267" spans="2:9" ht="17.25" customHeight="1" x14ac:dyDescent="0.25">
      <c r="B267" s="570"/>
      <c r="C267" s="249" t="s">
        <v>18</v>
      </c>
      <c r="D267" s="267" t="s">
        <v>211</v>
      </c>
      <c r="E267" s="250" t="s">
        <v>38</v>
      </c>
      <c r="F267" s="268">
        <v>1</v>
      </c>
      <c r="G267" s="171">
        <v>1</v>
      </c>
      <c r="H267" s="154">
        <f t="shared" si="10"/>
        <v>0</v>
      </c>
      <c r="I267" s="558"/>
    </row>
    <row r="268" spans="2:9" ht="24" customHeight="1" x14ac:dyDescent="0.25">
      <c r="B268" s="570"/>
      <c r="C268" s="249" t="s">
        <v>21</v>
      </c>
      <c r="D268" s="267" t="s">
        <v>144</v>
      </c>
      <c r="E268" s="250" t="s">
        <v>17</v>
      </c>
      <c r="F268" s="273">
        <v>997.36</v>
      </c>
      <c r="G268" s="350">
        <v>179.6</v>
      </c>
      <c r="H268" s="203">
        <f t="shared" si="10"/>
        <v>-817.76</v>
      </c>
      <c r="I268" s="558"/>
    </row>
    <row r="269" spans="2:9" ht="17.25" customHeight="1" thickBot="1" x14ac:dyDescent="0.3">
      <c r="B269" s="571"/>
      <c r="C269" s="254" t="s">
        <v>23</v>
      </c>
      <c r="D269" s="269" t="s">
        <v>214</v>
      </c>
      <c r="E269" s="255" t="s">
        <v>86</v>
      </c>
      <c r="F269" s="155">
        <v>1</v>
      </c>
      <c r="G269" s="172">
        <v>1</v>
      </c>
      <c r="H269" s="156">
        <v>0</v>
      </c>
      <c r="I269" s="559"/>
    </row>
    <row r="270" spans="2:9" ht="21" customHeight="1" thickTop="1" x14ac:dyDescent="0.25">
      <c r="B270" s="574" t="s">
        <v>215</v>
      </c>
      <c r="C270" s="249" t="s">
        <v>15</v>
      </c>
      <c r="D270" s="249" t="s">
        <v>16</v>
      </c>
      <c r="E270" s="271" t="s">
        <v>17</v>
      </c>
      <c r="F270" s="266">
        <v>186.8</v>
      </c>
      <c r="G270" s="201">
        <v>185.7</v>
      </c>
      <c r="H270" s="202">
        <f t="shared" si="10"/>
        <v>-1.1000000000000227</v>
      </c>
      <c r="I270" s="557" t="s">
        <v>699</v>
      </c>
    </row>
    <row r="271" spans="2:9" ht="26.25" customHeight="1" x14ac:dyDescent="0.25">
      <c r="B271" s="575"/>
      <c r="C271" s="249" t="s">
        <v>18</v>
      </c>
      <c r="D271" s="274" t="s">
        <v>211</v>
      </c>
      <c r="E271" s="250" t="s">
        <v>38</v>
      </c>
      <c r="F271" s="153">
        <v>1</v>
      </c>
      <c r="G271" s="171">
        <v>1</v>
      </c>
      <c r="H271" s="154">
        <f t="shared" si="10"/>
        <v>0</v>
      </c>
      <c r="I271" s="558"/>
    </row>
    <row r="272" spans="2:9" ht="26.25" customHeight="1" x14ac:dyDescent="0.25">
      <c r="B272" s="575"/>
      <c r="C272" s="249" t="s">
        <v>21</v>
      </c>
      <c r="D272" s="274" t="s">
        <v>144</v>
      </c>
      <c r="E272" s="250" t="s">
        <v>17</v>
      </c>
      <c r="F272" s="266">
        <v>186.8</v>
      </c>
      <c r="G272" s="199">
        <v>185.7</v>
      </c>
      <c r="H272" s="202">
        <f t="shared" si="10"/>
        <v>-1.1000000000000227</v>
      </c>
      <c r="I272" s="558"/>
    </row>
    <row r="273" spans="2:9" ht="44.25" customHeight="1" thickBot="1" x14ac:dyDescent="0.3">
      <c r="B273" s="576"/>
      <c r="C273" s="254" t="s">
        <v>23</v>
      </c>
      <c r="D273" s="275" t="s">
        <v>214</v>
      </c>
      <c r="E273" s="255" t="s">
        <v>86</v>
      </c>
      <c r="F273" s="155">
        <v>1</v>
      </c>
      <c r="G273" s="172">
        <v>1</v>
      </c>
      <c r="H273" s="276">
        <v>0</v>
      </c>
      <c r="I273" s="559"/>
    </row>
    <row r="274" spans="2:9" ht="29.25" customHeight="1" thickTop="1" x14ac:dyDescent="0.25">
      <c r="B274" s="560" t="s">
        <v>216</v>
      </c>
      <c r="C274" s="561"/>
      <c r="D274" s="561"/>
      <c r="E274" s="72"/>
      <c r="F274" s="73"/>
      <c r="G274" s="46"/>
      <c r="H274" s="45"/>
      <c r="I274" s="411"/>
    </row>
    <row r="275" spans="2:9" ht="17.25" customHeight="1" thickBot="1" x14ac:dyDescent="0.3">
      <c r="B275" s="69" t="s">
        <v>217</v>
      </c>
      <c r="C275" s="70"/>
      <c r="D275" s="70"/>
      <c r="E275" s="70"/>
      <c r="F275" s="71"/>
      <c r="G275" s="52"/>
      <c r="H275" s="51"/>
      <c r="I275" s="412"/>
    </row>
    <row r="276" spans="2:9" ht="24" customHeight="1" thickTop="1" x14ac:dyDescent="0.25">
      <c r="B276" s="514" t="s">
        <v>218</v>
      </c>
      <c r="C276" s="143" t="s">
        <v>15</v>
      </c>
      <c r="D276" s="143" t="s">
        <v>16</v>
      </c>
      <c r="E276" s="4" t="s">
        <v>17</v>
      </c>
      <c r="F276" s="193">
        <v>116405.1</v>
      </c>
      <c r="G276" s="200">
        <f>10561.9+7841.5</f>
        <v>18403.400000000001</v>
      </c>
      <c r="H276" s="163">
        <f t="shared" ref="H276:H286" si="11">G276-F276</f>
        <v>-98001.700000000012</v>
      </c>
      <c r="I276" s="531" t="s">
        <v>663</v>
      </c>
    </row>
    <row r="277" spans="2:9" ht="26.25" customHeight="1" x14ac:dyDescent="0.25">
      <c r="B277" s="514"/>
      <c r="C277" s="143" t="s">
        <v>18</v>
      </c>
      <c r="D277" s="294" t="s">
        <v>219</v>
      </c>
      <c r="E277" s="4" t="s">
        <v>38</v>
      </c>
      <c r="F277" s="66">
        <v>75</v>
      </c>
      <c r="G277" s="171">
        <v>77</v>
      </c>
      <c r="H277" s="7">
        <f t="shared" si="11"/>
        <v>2</v>
      </c>
      <c r="I277" s="517"/>
    </row>
    <row r="278" spans="2:9" ht="23.25" customHeight="1" x14ac:dyDescent="0.25">
      <c r="B278" s="514"/>
      <c r="C278" s="143" t="s">
        <v>21</v>
      </c>
      <c r="D278" s="294" t="s">
        <v>57</v>
      </c>
      <c r="E278" s="4" t="s">
        <v>17</v>
      </c>
      <c r="F278" s="296">
        <f>F276/F277</f>
        <v>1552.068</v>
      </c>
      <c r="G278" s="318">
        <f>G276/G277</f>
        <v>239.00519480519483</v>
      </c>
      <c r="H278" s="5">
        <f t="shared" si="11"/>
        <v>-1313.0628051948052</v>
      </c>
      <c r="I278" s="517"/>
    </row>
    <row r="279" spans="2:9" ht="39" customHeight="1" thickBot="1" x14ac:dyDescent="0.3">
      <c r="B279" s="515"/>
      <c r="C279" s="8" t="s">
        <v>23</v>
      </c>
      <c r="D279" s="295" t="s">
        <v>220</v>
      </c>
      <c r="E279" s="9" t="s">
        <v>86</v>
      </c>
      <c r="F279" s="10">
        <v>0.5</v>
      </c>
      <c r="G279" s="172">
        <v>1</v>
      </c>
      <c r="H279" s="36">
        <v>0</v>
      </c>
      <c r="I279" s="518"/>
    </row>
    <row r="280" spans="2:9" ht="31.5" customHeight="1" thickTop="1" x14ac:dyDescent="0.25">
      <c r="B280" s="513" t="s">
        <v>221</v>
      </c>
      <c r="C280" s="12" t="s">
        <v>15</v>
      </c>
      <c r="D280" s="12" t="s">
        <v>16</v>
      </c>
      <c r="E280" s="17" t="s">
        <v>17</v>
      </c>
      <c r="F280" s="197">
        <v>310876.38</v>
      </c>
      <c r="G280" s="163">
        <f>5421.9+26616.2</f>
        <v>32038.1</v>
      </c>
      <c r="H280" s="163">
        <f t="shared" si="11"/>
        <v>-278838.28000000003</v>
      </c>
      <c r="I280" s="531" t="s">
        <v>664</v>
      </c>
    </row>
    <row r="281" spans="2:9" ht="33" customHeight="1" x14ac:dyDescent="0.25">
      <c r="B281" s="514"/>
      <c r="C281" s="143" t="s">
        <v>18</v>
      </c>
      <c r="D281" s="294" t="s">
        <v>222</v>
      </c>
      <c r="E281" s="4" t="s">
        <v>38</v>
      </c>
      <c r="F281" s="66">
        <v>232</v>
      </c>
      <c r="G281" s="171">
        <v>241</v>
      </c>
      <c r="H281" s="7">
        <f t="shared" si="11"/>
        <v>9</v>
      </c>
      <c r="I281" s="517"/>
    </row>
    <row r="282" spans="2:9" ht="33" customHeight="1" x14ac:dyDescent="0.25">
      <c r="B282" s="514"/>
      <c r="C282" s="143" t="s">
        <v>21</v>
      </c>
      <c r="D282" s="294" t="s">
        <v>114</v>
      </c>
      <c r="E282" s="4" t="s">
        <v>17</v>
      </c>
      <c r="F282" s="193">
        <f>F280/F281</f>
        <v>1339.9843965517241</v>
      </c>
      <c r="G282" s="318">
        <f>G280/G281</f>
        <v>132.93817427385892</v>
      </c>
      <c r="H282" s="5">
        <f t="shared" si="11"/>
        <v>-1207.0462222778651</v>
      </c>
      <c r="I282" s="517"/>
    </row>
    <row r="283" spans="2:9" ht="27" customHeight="1" thickBot="1" x14ac:dyDescent="0.3">
      <c r="B283" s="515"/>
      <c r="C283" s="8" t="s">
        <v>23</v>
      </c>
      <c r="D283" s="295" t="s">
        <v>220</v>
      </c>
      <c r="E283" s="9" t="s">
        <v>86</v>
      </c>
      <c r="F283" s="10">
        <v>0.5</v>
      </c>
      <c r="G283" s="172">
        <v>0.5</v>
      </c>
      <c r="H283" s="10">
        <v>0</v>
      </c>
      <c r="I283" s="518"/>
    </row>
    <row r="284" spans="2:9" ht="29.25" customHeight="1" thickTop="1" x14ac:dyDescent="0.25">
      <c r="B284" s="513" t="s">
        <v>223</v>
      </c>
      <c r="C284" s="12" t="s">
        <v>15</v>
      </c>
      <c r="D284" s="12" t="s">
        <v>16</v>
      </c>
      <c r="E284" s="17" t="s">
        <v>17</v>
      </c>
      <c r="F284" s="167">
        <v>6836.5</v>
      </c>
      <c r="G284" s="163">
        <v>3159.9</v>
      </c>
      <c r="H284" s="5">
        <f t="shared" si="11"/>
        <v>-3676.6</v>
      </c>
      <c r="I284" s="531" t="s">
        <v>700</v>
      </c>
    </row>
    <row r="285" spans="2:9" ht="28.5" customHeight="1" x14ac:dyDescent="0.25">
      <c r="B285" s="514"/>
      <c r="C285" s="143" t="s">
        <v>18</v>
      </c>
      <c r="D285" s="32" t="s">
        <v>111</v>
      </c>
      <c r="E285" s="4" t="s">
        <v>38</v>
      </c>
      <c r="F285" s="82">
        <v>62</v>
      </c>
      <c r="G285" s="171">
        <v>50</v>
      </c>
      <c r="H285" s="7">
        <f t="shared" si="11"/>
        <v>-12</v>
      </c>
      <c r="I285" s="517"/>
    </row>
    <row r="286" spans="2:9" ht="24.75" customHeight="1" x14ac:dyDescent="0.25">
      <c r="B286" s="514"/>
      <c r="C286" s="143" t="s">
        <v>21</v>
      </c>
      <c r="D286" s="32" t="s">
        <v>57</v>
      </c>
      <c r="E286" s="4" t="s">
        <v>17</v>
      </c>
      <c r="F286" s="31">
        <f>F284/F285</f>
        <v>110.26612903225806</v>
      </c>
      <c r="G286" s="318">
        <f>G284/G285</f>
        <v>63.198</v>
      </c>
      <c r="H286" s="5">
        <f t="shared" si="11"/>
        <v>-47.068129032258064</v>
      </c>
      <c r="I286" s="517"/>
    </row>
    <row r="287" spans="2:9" ht="35.25" customHeight="1" thickBot="1" x14ac:dyDescent="0.3">
      <c r="B287" s="515"/>
      <c r="C287" s="8" t="s">
        <v>23</v>
      </c>
      <c r="D287" s="35" t="s">
        <v>220</v>
      </c>
      <c r="E287" s="9" t="s">
        <v>86</v>
      </c>
      <c r="F287" s="10">
        <v>0.5</v>
      </c>
      <c r="G287" s="172">
        <v>1</v>
      </c>
      <c r="H287" s="36">
        <v>0</v>
      </c>
      <c r="I287" s="518"/>
    </row>
    <row r="288" spans="2:9" ht="17.25" customHeight="1" thickTop="1" x14ac:dyDescent="0.25">
      <c r="B288" s="90" t="s">
        <v>224</v>
      </c>
      <c r="C288" s="72"/>
      <c r="D288" s="72"/>
      <c r="E288" s="72"/>
      <c r="F288" s="73"/>
      <c r="G288" s="46"/>
      <c r="H288" s="45"/>
      <c r="I288" s="411"/>
    </row>
    <row r="289" spans="2:9" ht="30.75" customHeight="1" x14ac:dyDescent="0.25">
      <c r="B289" s="570" t="s">
        <v>225</v>
      </c>
      <c r="C289" s="249" t="s">
        <v>15</v>
      </c>
      <c r="D289" s="249" t="s">
        <v>16</v>
      </c>
      <c r="E289" s="250" t="s">
        <v>17</v>
      </c>
      <c r="F289" s="251">
        <v>19291.689999999999</v>
      </c>
      <c r="G289" s="253">
        <v>13612.7</v>
      </c>
      <c r="H289" s="202">
        <f t="shared" ref="H289:H295" si="12">G289-F289</f>
        <v>-5678.989999999998</v>
      </c>
      <c r="I289" s="557" t="s">
        <v>701</v>
      </c>
    </row>
    <row r="290" spans="2:9" ht="26.25" customHeight="1" x14ac:dyDescent="0.25">
      <c r="B290" s="570"/>
      <c r="C290" s="249" t="s">
        <v>18</v>
      </c>
      <c r="D290" s="305" t="s">
        <v>226</v>
      </c>
      <c r="E290" s="250" t="s">
        <v>38</v>
      </c>
      <c r="F290" s="252">
        <v>17</v>
      </c>
      <c r="G290" s="171">
        <v>51</v>
      </c>
      <c r="H290" s="154">
        <f t="shared" si="12"/>
        <v>34</v>
      </c>
      <c r="I290" s="558"/>
    </row>
    <row r="291" spans="2:9" ht="33" customHeight="1" x14ac:dyDescent="0.25">
      <c r="B291" s="570"/>
      <c r="C291" s="249" t="s">
        <v>21</v>
      </c>
      <c r="D291" s="305" t="s">
        <v>57</v>
      </c>
      <c r="E291" s="250" t="s">
        <v>17</v>
      </c>
      <c r="F291" s="251">
        <v>1134.81</v>
      </c>
      <c r="G291" s="199">
        <f>G289/G290</f>
        <v>266.91568627450982</v>
      </c>
      <c r="H291" s="202">
        <f t="shared" si="12"/>
        <v>-867.89431372549006</v>
      </c>
      <c r="I291" s="558"/>
    </row>
    <row r="292" spans="2:9" ht="27" customHeight="1" thickBot="1" x14ac:dyDescent="0.3">
      <c r="B292" s="571"/>
      <c r="C292" s="254" t="s">
        <v>23</v>
      </c>
      <c r="D292" s="306" t="s">
        <v>227</v>
      </c>
      <c r="E292" s="255" t="s">
        <v>86</v>
      </c>
      <c r="F292" s="155">
        <v>1</v>
      </c>
      <c r="G292" s="172">
        <v>1</v>
      </c>
      <c r="H292" s="156">
        <v>0</v>
      </c>
      <c r="I292" s="559"/>
    </row>
    <row r="293" spans="2:9" ht="17.25" customHeight="1" thickTop="1" x14ac:dyDescent="0.25">
      <c r="B293" s="573" t="s">
        <v>228</v>
      </c>
      <c r="C293" s="270" t="s">
        <v>15</v>
      </c>
      <c r="D293" s="270" t="s">
        <v>16</v>
      </c>
      <c r="E293" s="271" t="s">
        <v>17</v>
      </c>
      <c r="F293" s="272">
        <v>541.83000000000004</v>
      </c>
      <c r="G293" s="203">
        <v>0</v>
      </c>
      <c r="H293" s="203">
        <f t="shared" si="12"/>
        <v>-541.83000000000004</v>
      </c>
      <c r="I293" s="557" t="s">
        <v>665</v>
      </c>
    </row>
    <row r="294" spans="2:9" ht="17.25" customHeight="1" x14ac:dyDescent="0.25">
      <c r="B294" s="570"/>
      <c r="C294" s="249" t="s">
        <v>18</v>
      </c>
      <c r="D294" s="267" t="s">
        <v>89</v>
      </c>
      <c r="E294" s="250" t="s">
        <v>38</v>
      </c>
      <c r="F294" s="268">
        <v>3</v>
      </c>
      <c r="G294" s="171">
        <v>6</v>
      </c>
      <c r="H294" s="154">
        <f t="shared" si="12"/>
        <v>3</v>
      </c>
      <c r="I294" s="558"/>
    </row>
    <row r="295" spans="2:9" ht="17.25" customHeight="1" x14ac:dyDescent="0.25">
      <c r="B295" s="570"/>
      <c r="C295" s="249" t="s">
        <v>21</v>
      </c>
      <c r="D295" s="267" t="s">
        <v>57</v>
      </c>
      <c r="E295" s="250" t="s">
        <v>17</v>
      </c>
      <c r="F295" s="273">
        <v>180.61</v>
      </c>
      <c r="G295" s="350">
        <v>0</v>
      </c>
      <c r="H295" s="203">
        <f t="shared" si="12"/>
        <v>-180.61</v>
      </c>
      <c r="I295" s="558"/>
    </row>
    <row r="296" spans="2:9" ht="41.25" customHeight="1" thickBot="1" x14ac:dyDescent="0.3">
      <c r="B296" s="571"/>
      <c r="C296" s="254" t="s">
        <v>23</v>
      </c>
      <c r="D296" s="269" t="s">
        <v>227</v>
      </c>
      <c r="E296" s="255" t="s">
        <v>86</v>
      </c>
      <c r="F296" s="155">
        <v>1</v>
      </c>
      <c r="G296" s="172">
        <v>1</v>
      </c>
      <c r="H296" s="156">
        <v>0</v>
      </c>
      <c r="I296" s="559"/>
    </row>
    <row r="297" spans="2:9" ht="17.25" customHeight="1" thickTop="1" x14ac:dyDescent="0.25">
      <c r="B297" s="91" t="s">
        <v>229</v>
      </c>
      <c r="C297" s="92"/>
      <c r="D297" s="92"/>
      <c r="E297" s="92"/>
      <c r="F297" s="93"/>
      <c r="G297" s="157"/>
      <c r="H297" s="158"/>
      <c r="I297" s="411"/>
    </row>
    <row r="298" spans="2:9" ht="17.25" customHeight="1" x14ac:dyDescent="0.25">
      <c r="B298" s="514" t="s">
        <v>230</v>
      </c>
      <c r="C298" s="143" t="s">
        <v>15</v>
      </c>
      <c r="D298" s="143" t="s">
        <v>16</v>
      </c>
      <c r="E298" s="4" t="s">
        <v>17</v>
      </c>
      <c r="F298" s="53">
        <v>1181.8800000000001</v>
      </c>
      <c r="G298" s="200">
        <v>1166.4000000000001</v>
      </c>
      <c r="H298" s="163">
        <f>G298-F298</f>
        <v>-15.480000000000018</v>
      </c>
      <c r="I298" s="516" t="s">
        <v>666</v>
      </c>
    </row>
    <row r="299" spans="2:9" ht="17.25" customHeight="1" x14ac:dyDescent="0.25">
      <c r="B299" s="514"/>
      <c r="C299" s="143" t="s">
        <v>18</v>
      </c>
      <c r="D299" s="32" t="s">
        <v>89</v>
      </c>
      <c r="E299" s="4" t="s">
        <v>38</v>
      </c>
      <c r="F299" s="82">
        <v>12</v>
      </c>
      <c r="G299" s="171">
        <v>6</v>
      </c>
      <c r="H299" s="7">
        <f>G299-F299</f>
        <v>-6</v>
      </c>
      <c r="I299" s="517"/>
    </row>
    <row r="300" spans="2:9" ht="17.25" customHeight="1" x14ac:dyDescent="0.25">
      <c r="B300" s="514"/>
      <c r="C300" s="143" t="s">
        <v>21</v>
      </c>
      <c r="D300" s="32" t="s">
        <v>57</v>
      </c>
      <c r="E300" s="4" t="s">
        <v>17</v>
      </c>
      <c r="F300" s="130">
        <v>98.49</v>
      </c>
      <c r="G300" s="350">
        <f>G298/G299</f>
        <v>194.4</v>
      </c>
      <c r="H300" s="79">
        <f>G300-F300</f>
        <v>95.910000000000011</v>
      </c>
      <c r="I300" s="517"/>
    </row>
    <row r="301" spans="2:9" ht="39" customHeight="1" thickBot="1" x14ac:dyDescent="0.3">
      <c r="B301" s="515"/>
      <c r="C301" s="8" t="s">
        <v>23</v>
      </c>
      <c r="D301" s="35" t="s">
        <v>227</v>
      </c>
      <c r="E301" s="9" t="s">
        <v>86</v>
      </c>
      <c r="F301" s="10">
        <v>1</v>
      </c>
      <c r="G301" s="172">
        <v>1</v>
      </c>
      <c r="H301" s="36">
        <v>0</v>
      </c>
      <c r="I301" s="518"/>
    </row>
    <row r="302" spans="2:9" ht="17.25" customHeight="1" thickTop="1" x14ac:dyDescent="0.25">
      <c r="B302" s="90" t="s">
        <v>231</v>
      </c>
      <c r="C302" s="72"/>
      <c r="D302" s="72"/>
      <c r="E302" s="72"/>
      <c r="F302" s="73"/>
      <c r="G302" s="46"/>
      <c r="H302" s="45"/>
      <c r="I302" s="411"/>
    </row>
    <row r="303" spans="2:9" ht="17.25" customHeight="1" thickBot="1" x14ac:dyDescent="0.3">
      <c r="B303" s="94" t="s">
        <v>232</v>
      </c>
      <c r="C303" s="95"/>
      <c r="D303" s="95"/>
      <c r="E303" s="95"/>
      <c r="F303" s="96"/>
      <c r="G303" s="159"/>
      <c r="H303" s="97"/>
      <c r="I303" s="416"/>
    </row>
    <row r="304" spans="2:9" ht="36.75" customHeight="1" thickTop="1" x14ac:dyDescent="0.25">
      <c r="B304" s="514" t="s">
        <v>233</v>
      </c>
      <c r="C304" s="143" t="s">
        <v>15</v>
      </c>
      <c r="D304" s="143" t="s">
        <v>16</v>
      </c>
      <c r="E304" s="4" t="s">
        <v>17</v>
      </c>
      <c r="F304" s="53">
        <v>4637.78</v>
      </c>
      <c r="G304" s="200">
        <v>2924.1</v>
      </c>
      <c r="H304" s="162">
        <f t="shared" ref="H304:H310" si="13">G304-F304</f>
        <v>-1713.6799999999998</v>
      </c>
      <c r="I304" s="531" t="s">
        <v>667</v>
      </c>
    </row>
    <row r="305" spans="2:13" ht="36.75" customHeight="1" x14ac:dyDescent="0.25">
      <c r="B305" s="514"/>
      <c r="C305" s="143" t="s">
        <v>18</v>
      </c>
      <c r="D305" s="32" t="s">
        <v>89</v>
      </c>
      <c r="E305" s="4" t="s">
        <v>38</v>
      </c>
      <c r="F305" s="82">
        <v>30</v>
      </c>
      <c r="G305" s="171">
        <v>37</v>
      </c>
      <c r="H305" s="33">
        <f t="shared" si="13"/>
        <v>7</v>
      </c>
      <c r="I305" s="517"/>
      <c r="L305" s="473"/>
      <c r="M305" s="473"/>
    </row>
    <row r="306" spans="2:13" ht="27" customHeight="1" x14ac:dyDescent="0.25">
      <c r="B306" s="514"/>
      <c r="C306" s="143" t="s">
        <v>21</v>
      </c>
      <c r="D306" s="32" t="s">
        <v>57</v>
      </c>
      <c r="E306" s="4" t="s">
        <v>17</v>
      </c>
      <c r="F306" s="53">
        <v>154.59</v>
      </c>
      <c r="G306" s="318">
        <f>G304/G305</f>
        <v>79.029729729729723</v>
      </c>
      <c r="H306" s="24">
        <f t="shared" si="13"/>
        <v>-75.56027027027028</v>
      </c>
      <c r="I306" s="517"/>
      <c r="L306" s="473"/>
      <c r="M306" s="473"/>
    </row>
    <row r="307" spans="2:13" ht="21" customHeight="1" thickBot="1" x14ac:dyDescent="0.3">
      <c r="B307" s="515"/>
      <c r="C307" s="8" t="s">
        <v>23</v>
      </c>
      <c r="D307" s="35" t="s">
        <v>234</v>
      </c>
      <c r="E307" s="9" t="s">
        <v>86</v>
      </c>
      <c r="F307" s="10">
        <v>1</v>
      </c>
      <c r="G307" s="172">
        <v>1</v>
      </c>
      <c r="H307" s="36">
        <v>0</v>
      </c>
      <c r="I307" s="518"/>
      <c r="M307" s="473"/>
    </row>
    <row r="308" spans="2:13" ht="17.25" customHeight="1" thickTop="1" x14ac:dyDescent="0.25">
      <c r="B308" s="578" t="s">
        <v>235</v>
      </c>
      <c r="C308" s="143" t="s">
        <v>15</v>
      </c>
      <c r="D308" s="143" t="s">
        <v>16</v>
      </c>
      <c r="E308" s="4" t="s">
        <v>17</v>
      </c>
      <c r="F308" s="53">
        <v>86630.54</v>
      </c>
      <c r="G308" s="182">
        <v>41356.800000000003</v>
      </c>
      <c r="H308" s="162">
        <f t="shared" si="13"/>
        <v>-45273.739999999991</v>
      </c>
      <c r="I308" s="531" t="s">
        <v>668</v>
      </c>
    </row>
    <row r="309" spans="2:13" ht="17.25" customHeight="1" x14ac:dyDescent="0.25">
      <c r="B309" s="579"/>
      <c r="C309" s="143" t="s">
        <v>18</v>
      </c>
      <c r="D309" s="67" t="s">
        <v>89</v>
      </c>
      <c r="E309" s="4" t="s">
        <v>38</v>
      </c>
      <c r="F309" s="82">
        <v>10</v>
      </c>
      <c r="G309" s="171">
        <v>41</v>
      </c>
      <c r="H309" s="33">
        <f t="shared" si="13"/>
        <v>31</v>
      </c>
      <c r="I309" s="517"/>
      <c r="K309" s="387"/>
    </row>
    <row r="310" spans="2:13" ht="17.25" customHeight="1" x14ac:dyDescent="0.25">
      <c r="B310" s="579"/>
      <c r="C310" s="143" t="s">
        <v>21</v>
      </c>
      <c r="D310" s="67" t="s">
        <v>57</v>
      </c>
      <c r="E310" s="4" t="s">
        <v>17</v>
      </c>
      <c r="F310" s="53">
        <v>8663.0499999999993</v>
      </c>
      <c r="G310" s="199">
        <f>G308/G309</f>
        <v>1008.7024390243903</v>
      </c>
      <c r="H310" s="162">
        <f t="shared" si="13"/>
        <v>-7654.3475609756088</v>
      </c>
      <c r="I310" s="517"/>
    </row>
    <row r="311" spans="2:13" ht="36.75" customHeight="1" thickBot="1" x14ac:dyDescent="0.3">
      <c r="B311" s="580"/>
      <c r="C311" s="8" t="s">
        <v>23</v>
      </c>
      <c r="D311" s="68" t="s">
        <v>236</v>
      </c>
      <c r="E311" s="9" t="s">
        <v>86</v>
      </c>
      <c r="F311" s="10">
        <v>1</v>
      </c>
      <c r="G311" s="172">
        <v>1</v>
      </c>
      <c r="H311" s="36">
        <v>0</v>
      </c>
      <c r="I311" s="518"/>
      <c r="L311" s="472"/>
    </row>
    <row r="312" spans="2:13" ht="24.75" customHeight="1" thickTop="1" x14ac:dyDescent="0.25">
      <c r="B312" s="98" t="s">
        <v>237</v>
      </c>
      <c r="C312" s="99"/>
      <c r="D312" s="99"/>
      <c r="E312" s="99"/>
      <c r="F312" s="97"/>
      <c r="G312" s="97"/>
      <c r="H312" s="97"/>
      <c r="I312" s="416"/>
      <c r="L312" s="347"/>
    </row>
    <row r="313" spans="2:13" ht="17.25" customHeight="1" x14ac:dyDescent="0.25">
      <c r="B313" s="567" t="s">
        <v>238</v>
      </c>
      <c r="C313" s="143" t="s">
        <v>15</v>
      </c>
      <c r="D313" s="143" t="s">
        <v>16</v>
      </c>
      <c r="E313" s="4" t="s">
        <v>17</v>
      </c>
      <c r="F313" s="53">
        <v>106.43</v>
      </c>
      <c r="G313" s="162">
        <v>104.9</v>
      </c>
      <c r="H313" s="162">
        <f>G313-F313</f>
        <v>-1.5300000000000011</v>
      </c>
      <c r="I313" s="516" t="s">
        <v>669</v>
      </c>
    </row>
    <row r="314" spans="2:13" ht="17.25" customHeight="1" x14ac:dyDescent="0.25">
      <c r="B314" s="567"/>
      <c r="C314" s="143" t="s">
        <v>18</v>
      </c>
      <c r="D314" s="67" t="s">
        <v>89</v>
      </c>
      <c r="E314" s="4" t="s">
        <v>38</v>
      </c>
      <c r="F314" s="82">
        <v>1</v>
      </c>
      <c r="G314" s="171">
        <v>1</v>
      </c>
      <c r="H314" s="33">
        <f>G314-F314</f>
        <v>0</v>
      </c>
      <c r="I314" s="517"/>
    </row>
    <row r="315" spans="2:13" ht="17.25" customHeight="1" x14ac:dyDescent="0.25">
      <c r="B315" s="567"/>
      <c r="C315" s="143" t="s">
        <v>21</v>
      </c>
      <c r="D315" s="67" t="s">
        <v>57</v>
      </c>
      <c r="E315" s="4" t="s">
        <v>17</v>
      </c>
      <c r="F315" s="53">
        <v>106.43</v>
      </c>
      <c r="G315" s="199">
        <f>G313/G314</f>
        <v>104.9</v>
      </c>
      <c r="H315" s="162">
        <f>G315-F315</f>
        <v>-1.5300000000000011</v>
      </c>
      <c r="I315" s="517"/>
    </row>
    <row r="316" spans="2:13" ht="33.75" customHeight="1" thickBot="1" x14ac:dyDescent="0.3">
      <c r="B316" s="567"/>
      <c r="C316" s="8" t="s">
        <v>23</v>
      </c>
      <c r="D316" s="35" t="s">
        <v>234</v>
      </c>
      <c r="E316" s="9" t="s">
        <v>86</v>
      </c>
      <c r="F316" s="10">
        <v>1</v>
      </c>
      <c r="G316" s="172">
        <v>1</v>
      </c>
      <c r="H316" s="36">
        <v>0</v>
      </c>
      <c r="I316" s="518"/>
    </row>
    <row r="317" spans="2:13" ht="17.25" customHeight="1" thickTop="1" x14ac:dyDescent="0.25">
      <c r="B317" s="100" t="s">
        <v>239</v>
      </c>
      <c r="C317" s="92"/>
      <c r="D317" s="92"/>
      <c r="E317" s="92"/>
      <c r="F317" s="93"/>
      <c r="G317" s="157"/>
      <c r="H317" s="158"/>
      <c r="I317" s="411"/>
    </row>
    <row r="318" spans="2:13" ht="17.25" customHeight="1" x14ac:dyDescent="0.25">
      <c r="B318" s="101" t="s">
        <v>240</v>
      </c>
      <c r="C318" s="102"/>
      <c r="D318" s="102"/>
      <c r="E318" s="102"/>
      <c r="F318" s="103"/>
      <c r="G318" s="160"/>
      <c r="H318" s="161"/>
      <c r="I318" s="406"/>
    </row>
    <row r="319" spans="2:13" ht="39" customHeight="1" x14ac:dyDescent="0.25">
      <c r="B319" s="555" t="s">
        <v>241</v>
      </c>
      <c r="C319" s="237" t="s">
        <v>15</v>
      </c>
      <c r="D319" s="237" t="s">
        <v>16</v>
      </c>
      <c r="E319" s="239" t="s">
        <v>17</v>
      </c>
      <c r="F319" s="277">
        <v>7237.05</v>
      </c>
      <c r="G319" s="236">
        <f>142.6+17185.9</f>
        <v>17328.5</v>
      </c>
      <c r="H319" s="236">
        <f t="shared" ref="H319:H325" si="14">G319-F319</f>
        <v>10091.450000000001</v>
      </c>
      <c r="I319" s="528" t="s">
        <v>702</v>
      </c>
    </row>
    <row r="320" spans="2:13" ht="42.75" customHeight="1" x14ac:dyDescent="0.25">
      <c r="B320" s="555"/>
      <c r="C320" s="237" t="s">
        <v>18</v>
      </c>
      <c r="D320" s="302" t="s">
        <v>226</v>
      </c>
      <c r="E320" s="239" t="s">
        <v>38</v>
      </c>
      <c r="F320" s="278">
        <v>11</v>
      </c>
      <c r="G320" s="171">
        <v>9</v>
      </c>
      <c r="H320" s="223">
        <f t="shared" si="14"/>
        <v>-2</v>
      </c>
      <c r="I320" s="529"/>
      <c r="K320" s="387"/>
    </row>
    <row r="321" spans="2:12" ht="33.75" customHeight="1" x14ac:dyDescent="0.25">
      <c r="B321" s="555"/>
      <c r="C321" s="237" t="s">
        <v>21</v>
      </c>
      <c r="D321" s="302" t="s">
        <v>57</v>
      </c>
      <c r="E321" s="239" t="s">
        <v>17</v>
      </c>
      <c r="F321" s="304">
        <v>657.92</v>
      </c>
      <c r="G321" s="318">
        <f>G319/G320</f>
        <v>1925.3888888888889</v>
      </c>
      <c r="H321" s="247">
        <f t="shared" si="14"/>
        <v>1267.4688888888891</v>
      </c>
      <c r="I321" s="529"/>
    </row>
    <row r="322" spans="2:12" ht="34.5" customHeight="1" thickBot="1" x14ac:dyDescent="0.3">
      <c r="B322" s="556"/>
      <c r="C322" s="242" t="s">
        <v>23</v>
      </c>
      <c r="D322" s="303" t="s">
        <v>236</v>
      </c>
      <c r="E322" s="244" t="s">
        <v>86</v>
      </c>
      <c r="F322" s="224">
        <v>1</v>
      </c>
      <c r="G322" s="172">
        <v>1</v>
      </c>
      <c r="H322" s="224">
        <v>0</v>
      </c>
      <c r="I322" s="530"/>
    </row>
    <row r="323" spans="2:12" ht="17.25" customHeight="1" thickTop="1" x14ac:dyDescent="0.25">
      <c r="B323" s="577" t="s">
        <v>242</v>
      </c>
      <c r="C323" s="232" t="s">
        <v>15</v>
      </c>
      <c r="D323" s="232" t="s">
        <v>16</v>
      </c>
      <c r="E323" s="233" t="s">
        <v>17</v>
      </c>
      <c r="F323" s="234">
        <v>4645.6899999999996</v>
      </c>
      <c r="G323" s="235">
        <v>0</v>
      </c>
      <c r="H323" s="236">
        <f t="shared" si="14"/>
        <v>-4645.6899999999996</v>
      </c>
      <c r="I323" s="528" t="s">
        <v>670</v>
      </c>
    </row>
    <row r="324" spans="2:12" ht="17.25" customHeight="1" x14ac:dyDescent="0.25">
      <c r="B324" s="555"/>
      <c r="C324" s="237" t="s">
        <v>18</v>
      </c>
      <c r="D324" s="238" t="s">
        <v>89</v>
      </c>
      <c r="E324" s="239" t="s">
        <v>38</v>
      </c>
      <c r="F324" s="240">
        <v>7</v>
      </c>
      <c r="G324" s="171">
        <v>6</v>
      </c>
      <c r="H324" s="223">
        <f t="shared" si="14"/>
        <v>-1</v>
      </c>
      <c r="I324" s="529"/>
      <c r="K324" s="387"/>
    </row>
    <row r="325" spans="2:12" ht="17.25" customHeight="1" x14ac:dyDescent="0.25">
      <c r="B325" s="555"/>
      <c r="C325" s="237" t="s">
        <v>21</v>
      </c>
      <c r="D325" s="238" t="s">
        <v>57</v>
      </c>
      <c r="E325" s="239" t="s">
        <v>17</v>
      </c>
      <c r="F325" s="241">
        <v>663.67</v>
      </c>
      <c r="G325" s="199">
        <v>0</v>
      </c>
      <c r="H325" s="236">
        <f t="shared" si="14"/>
        <v>-663.67</v>
      </c>
      <c r="I325" s="529"/>
    </row>
    <row r="326" spans="2:12" ht="31.5" customHeight="1" thickBot="1" x14ac:dyDescent="0.3">
      <c r="B326" s="556"/>
      <c r="C326" s="242" t="s">
        <v>23</v>
      </c>
      <c r="D326" s="243" t="s">
        <v>234</v>
      </c>
      <c r="E326" s="244" t="s">
        <v>86</v>
      </c>
      <c r="F326" s="224">
        <v>1</v>
      </c>
      <c r="G326" s="172">
        <v>1</v>
      </c>
      <c r="H326" s="279">
        <v>0</v>
      </c>
      <c r="I326" s="530"/>
    </row>
    <row r="327" spans="2:12" ht="17.25" customHeight="1" thickTop="1" x14ac:dyDescent="0.25">
      <c r="B327" s="90" t="s">
        <v>243</v>
      </c>
      <c r="C327" s="72"/>
      <c r="D327" s="72"/>
      <c r="E327" s="72"/>
      <c r="F327" s="73"/>
      <c r="G327" s="46"/>
      <c r="H327" s="45"/>
      <c r="I327" s="411"/>
    </row>
    <row r="328" spans="2:12" ht="45" customHeight="1" x14ac:dyDescent="0.25">
      <c r="B328" s="570" t="s">
        <v>244</v>
      </c>
      <c r="C328" s="249" t="s">
        <v>15</v>
      </c>
      <c r="D328" s="249" t="s">
        <v>16</v>
      </c>
      <c r="E328" s="250" t="s">
        <v>17</v>
      </c>
      <c r="F328" s="266">
        <v>5485.79</v>
      </c>
      <c r="G328" s="280">
        <v>2039.1</v>
      </c>
      <c r="H328" s="201">
        <f t="shared" ref="H328:H334" si="15">G328-F328</f>
        <v>-3446.69</v>
      </c>
      <c r="I328" s="557" t="s">
        <v>703</v>
      </c>
    </row>
    <row r="329" spans="2:12" ht="42.75" customHeight="1" x14ac:dyDescent="0.25">
      <c r="B329" s="570"/>
      <c r="C329" s="249" t="s">
        <v>18</v>
      </c>
      <c r="D329" s="267" t="s">
        <v>111</v>
      </c>
      <c r="E329" s="250" t="s">
        <v>38</v>
      </c>
      <c r="F329" s="268">
        <v>21</v>
      </c>
      <c r="G329" s="171">
        <v>15</v>
      </c>
      <c r="H329" s="153">
        <f t="shared" si="15"/>
        <v>-6</v>
      </c>
      <c r="I329" s="558"/>
      <c r="K329" s="387"/>
    </row>
    <row r="330" spans="2:12" ht="24.75" customHeight="1" x14ac:dyDescent="0.25">
      <c r="B330" s="570"/>
      <c r="C330" s="249" t="s">
        <v>21</v>
      </c>
      <c r="D330" s="267" t="s">
        <v>90</v>
      </c>
      <c r="E330" s="250" t="s">
        <v>17</v>
      </c>
      <c r="F330" s="266">
        <v>261.23</v>
      </c>
      <c r="G330" s="199">
        <f>G328/G329</f>
        <v>135.94</v>
      </c>
      <c r="H330" s="201">
        <f t="shared" si="15"/>
        <v>-125.29000000000002</v>
      </c>
      <c r="I330" s="558"/>
    </row>
    <row r="331" spans="2:12" ht="26.25" customHeight="1" thickBot="1" x14ac:dyDescent="0.3">
      <c r="B331" s="570"/>
      <c r="C331" s="254" t="s">
        <v>23</v>
      </c>
      <c r="D331" s="269" t="s">
        <v>227</v>
      </c>
      <c r="E331" s="255" t="s">
        <v>86</v>
      </c>
      <c r="F331" s="155">
        <v>1</v>
      </c>
      <c r="G331" s="172">
        <v>0.4</v>
      </c>
      <c r="H331" s="156">
        <v>0</v>
      </c>
      <c r="I331" s="559"/>
    </row>
    <row r="332" spans="2:12" ht="17.25" customHeight="1" thickTop="1" x14ac:dyDescent="0.25">
      <c r="B332" s="573" t="s">
        <v>245</v>
      </c>
      <c r="C332" s="270" t="s">
        <v>15</v>
      </c>
      <c r="D332" s="270" t="s">
        <v>16</v>
      </c>
      <c r="E332" s="271" t="s">
        <v>17</v>
      </c>
      <c r="F332" s="281">
        <v>840.28</v>
      </c>
      <c r="G332" s="282">
        <v>0</v>
      </c>
      <c r="H332" s="282">
        <f t="shared" si="15"/>
        <v>-840.28</v>
      </c>
      <c r="I332" s="572" t="s">
        <v>671</v>
      </c>
    </row>
    <row r="333" spans="2:12" ht="17.25" customHeight="1" x14ac:dyDescent="0.25">
      <c r="B333" s="570"/>
      <c r="C333" s="249" t="s">
        <v>18</v>
      </c>
      <c r="D333" s="267" t="s">
        <v>111</v>
      </c>
      <c r="E333" s="250" t="s">
        <v>38</v>
      </c>
      <c r="F333" s="268">
        <v>4</v>
      </c>
      <c r="G333" s="386">
        <v>4</v>
      </c>
      <c r="H333" s="154">
        <f t="shared" si="15"/>
        <v>0</v>
      </c>
      <c r="I333" s="558"/>
      <c r="K333" s="387"/>
    </row>
    <row r="334" spans="2:12" ht="17.25" customHeight="1" x14ac:dyDescent="0.25">
      <c r="B334" s="570"/>
      <c r="C334" s="249" t="s">
        <v>21</v>
      </c>
      <c r="D334" s="267" t="s">
        <v>90</v>
      </c>
      <c r="E334" s="250" t="s">
        <v>17</v>
      </c>
      <c r="F334" s="273">
        <v>210.07</v>
      </c>
      <c r="G334" s="350">
        <v>0</v>
      </c>
      <c r="H334" s="203">
        <f t="shared" si="15"/>
        <v>-210.07</v>
      </c>
      <c r="I334" s="558"/>
    </row>
    <row r="335" spans="2:12" ht="25.5" customHeight="1" thickBot="1" x14ac:dyDescent="0.3">
      <c r="B335" s="571"/>
      <c r="C335" s="254" t="s">
        <v>23</v>
      </c>
      <c r="D335" s="269" t="s">
        <v>227</v>
      </c>
      <c r="E335" s="255" t="s">
        <v>86</v>
      </c>
      <c r="F335" s="155">
        <v>1</v>
      </c>
      <c r="G335" s="172">
        <v>1</v>
      </c>
      <c r="H335" s="154">
        <v>0</v>
      </c>
      <c r="I335" s="559"/>
      <c r="L335" s="397"/>
    </row>
    <row r="336" spans="2:12" ht="17.25" customHeight="1" thickTop="1" x14ac:dyDescent="0.25">
      <c r="B336" s="90" t="s">
        <v>246</v>
      </c>
      <c r="C336" s="72"/>
      <c r="D336" s="72"/>
      <c r="E336" s="72"/>
      <c r="F336" s="73"/>
      <c r="G336" s="46"/>
      <c r="H336" s="45"/>
      <c r="I336" s="411"/>
    </row>
    <row r="337" spans="2:11" ht="17.25" customHeight="1" x14ac:dyDescent="0.25">
      <c r="B337" s="570" t="s">
        <v>247</v>
      </c>
      <c r="C337" s="249" t="s">
        <v>15</v>
      </c>
      <c r="D337" s="249" t="s">
        <v>16</v>
      </c>
      <c r="E337" s="250" t="s">
        <v>17</v>
      </c>
      <c r="F337" s="251">
        <v>12181.04</v>
      </c>
      <c r="G337" s="280">
        <v>7557.3</v>
      </c>
      <c r="H337" s="202">
        <f>G337-F337</f>
        <v>-4623.7400000000007</v>
      </c>
      <c r="I337" s="557" t="s">
        <v>672</v>
      </c>
    </row>
    <row r="338" spans="2:11" ht="17.25" customHeight="1" x14ac:dyDescent="0.25">
      <c r="B338" s="570"/>
      <c r="C338" s="249" t="s">
        <v>18</v>
      </c>
      <c r="D338" s="305" t="s">
        <v>248</v>
      </c>
      <c r="E338" s="250" t="s">
        <v>38</v>
      </c>
      <c r="F338" s="252">
        <v>344</v>
      </c>
      <c r="G338" s="171">
        <v>278</v>
      </c>
      <c r="H338" s="154">
        <f>G338-F338</f>
        <v>-66</v>
      </c>
      <c r="I338" s="558"/>
    </row>
    <row r="339" spans="2:11" ht="24.75" customHeight="1" x14ac:dyDescent="0.25">
      <c r="B339" s="570"/>
      <c r="C339" s="249" t="s">
        <v>21</v>
      </c>
      <c r="D339" s="305" t="s">
        <v>57</v>
      </c>
      <c r="E339" s="250" t="s">
        <v>17</v>
      </c>
      <c r="F339" s="251">
        <v>35.409999999999997</v>
      </c>
      <c r="G339" s="199">
        <f>G337/G338</f>
        <v>27.184532374100719</v>
      </c>
      <c r="H339" s="202">
        <f>G339-F339</f>
        <v>-8.2254676258992774</v>
      </c>
      <c r="I339" s="558"/>
    </row>
    <row r="340" spans="2:11" ht="24.75" customHeight="1" thickBot="1" x14ac:dyDescent="0.3">
      <c r="B340" s="571"/>
      <c r="C340" s="254" t="s">
        <v>23</v>
      </c>
      <c r="D340" s="306" t="s">
        <v>249</v>
      </c>
      <c r="E340" s="255" t="s">
        <v>86</v>
      </c>
      <c r="F340" s="155">
        <v>1</v>
      </c>
      <c r="G340" s="172">
        <v>1</v>
      </c>
      <c r="H340" s="156">
        <v>0</v>
      </c>
      <c r="I340" s="559"/>
    </row>
    <row r="341" spans="2:11" ht="17.25" customHeight="1" thickTop="1" x14ac:dyDescent="0.25">
      <c r="B341" s="554" t="s">
        <v>250</v>
      </c>
      <c r="C341" s="554"/>
      <c r="D341" s="554"/>
      <c r="E341" s="554"/>
      <c r="F341" s="554"/>
      <c r="G341" s="283"/>
      <c r="H341" s="147"/>
      <c r="I341" s="543" t="s">
        <v>673</v>
      </c>
    </row>
    <row r="342" spans="2:11" ht="17.25" customHeight="1" x14ac:dyDescent="0.25">
      <c r="B342" s="555" t="s">
        <v>251</v>
      </c>
      <c r="C342" s="143" t="s">
        <v>15</v>
      </c>
      <c r="D342" s="143" t="s">
        <v>16</v>
      </c>
      <c r="E342" s="4" t="s">
        <v>17</v>
      </c>
      <c r="F342" s="53">
        <v>900.3</v>
      </c>
      <c r="G342" s="200">
        <v>541.6</v>
      </c>
      <c r="H342" s="163">
        <f>G342-F342</f>
        <v>-358.69999999999993</v>
      </c>
      <c r="I342" s="529"/>
    </row>
    <row r="343" spans="2:11" ht="17.25" customHeight="1" x14ac:dyDescent="0.25">
      <c r="B343" s="555"/>
      <c r="C343" s="143" t="s">
        <v>18</v>
      </c>
      <c r="D343" s="32" t="s">
        <v>111</v>
      </c>
      <c r="E343" s="4" t="s">
        <v>38</v>
      </c>
      <c r="F343" s="82">
        <v>30</v>
      </c>
      <c r="G343" s="171">
        <v>29</v>
      </c>
      <c r="H343" s="7">
        <f>G343-F343</f>
        <v>-1</v>
      </c>
      <c r="I343" s="529"/>
    </row>
    <row r="344" spans="2:11" ht="17.25" customHeight="1" x14ac:dyDescent="0.25">
      <c r="B344" s="555"/>
      <c r="C344" s="143" t="s">
        <v>21</v>
      </c>
      <c r="D344" s="32" t="s">
        <v>90</v>
      </c>
      <c r="E344" s="4" t="s">
        <v>17</v>
      </c>
      <c r="F344" s="53">
        <v>30.01</v>
      </c>
      <c r="G344" s="199">
        <f>G342/G343</f>
        <v>18.675862068965518</v>
      </c>
      <c r="H344" s="163">
        <f>G344-F344</f>
        <v>-11.334137931034483</v>
      </c>
      <c r="I344" s="529"/>
    </row>
    <row r="345" spans="2:11" ht="17.25" customHeight="1" thickBot="1" x14ac:dyDescent="0.3">
      <c r="B345" s="556"/>
      <c r="C345" s="8" t="s">
        <v>23</v>
      </c>
      <c r="D345" s="35" t="s">
        <v>227</v>
      </c>
      <c r="E345" s="9" t="s">
        <v>86</v>
      </c>
      <c r="F345" s="10">
        <v>1</v>
      </c>
      <c r="G345" s="172">
        <v>1</v>
      </c>
      <c r="H345" s="36">
        <v>0</v>
      </c>
      <c r="I345" s="530"/>
    </row>
    <row r="346" spans="2:11" ht="17.25" customHeight="1" thickTop="1" x14ac:dyDescent="0.25">
      <c r="B346" s="90" t="s">
        <v>252</v>
      </c>
      <c r="C346" s="72"/>
      <c r="D346" s="72"/>
      <c r="E346" s="72"/>
      <c r="F346" s="73"/>
      <c r="G346" s="46"/>
      <c r="H346" s="45"/>
      <c r="I346" s="411"/>
    </row>
    <row r="347" spans="2:11" ht="17.25" customHeight="1" x14ac:dyDescent="0.25">
      <c r="B347" s="58" t="s">
        <v>253</v>
      </c>
      <c r="C347" s="59"/>
      <c r="D347" s="59"/>
      <c r="E347" s="59"/>
      <c r="F347" s="60"/>
      <c r="G347" s="61"/>
      <c r="H347" s="62"/>
      <c r="I347" s="406"/>
    </row>
    <row r="348" spans="2:11" ht="24.75" customHeight="1" x14ac:dyDescent="0.25">
      <c r="B348" s="514" t="s">
        <v>254</v>
      </c>
      <c r="C348" s="143" t="s">
        <v>15</v>
      </c>
      <c r="D348" s="143" t="s">
        <v>16</v>
      </c>
      <c r="E348" s="4" t="s">
        <v>17</v>
      </c>
      <c r="F348" s="193">
        <v>74284.47</v>
      </c>
      <c r="G348" s="162">
        <v>7445.4</v>
      </c>
      <c r="H348" s="163">
        <f>G348-F348</f>
        <v>-66839.070000000007</v>
      </c>
      <c r="I348" s="516" t="s">
        <v>674</v>
      </c>
    </row>
    <row r="349" spans="2:11" ht="22.5" customHeight="1" x14ac:dyDescent="0.25">
      <c r="B349" s="514"/>
      <c r="C349" s="143" t="s">
        <v>18</v>
      </c>
      <c r="D349" s="294" t="s">
        <v>89</v>
      </c>
      <c r="E349" s="4" t="s">
        <v>38</v>
      </c>
      <c r="F349" s="66">
        <v>117</v>
      </c>
      <c r="G349" s="171">
        <v>62</v>
      </c>
      <c r="H349" s="7">
        <f>G349-F349</f>
        <v>-55</v>
      </c>
      <c r="I349" s="517"/>
      <c r="K349" s="387"/>
    </row>
    <row r="350" spans="2:11" ht="30" customHeight="1" x14ac:dyDescent="0.25">
      <c r="B350" s="514"/>
      <c r="C350" s="143" t="s">
        <v>21</v>
      </c>
      <c r="D350" s="294" t="s">
        <v>57</v>
      </c>
      <c r="E350" s="4" t="s">
        <v>17</v>
      </c>
      <c r="F350" s="197">
        <v>634.91</v>
      </c>
      <c r="G350" s="199">
        <f>G348/G349</f>
        <v>120.08709677419354</v>
      </c>
      <c r="H350" s="163">
        <f>G350-F350</f>
        <v>-514.82290322580639</v>
      </c>
      <c r="I350" s="517"/>
    </row>
    <row r="351" spans="2:11" ht="37.5" customHeight="1" thickBot="1" x14ac:dyDescent="0.3">
      <c r="B351" s="515"/>
      <c r="C351" s="8" t="s">
        <v>23</v>
      </c>
      <c r="D351" s="295" t="s">
        <v>255</v>
      </c>
      <c r="E351" s="9" t="s">
        <v>86</v>
      </c>
      <c r="F351" s="104">
        <v>0.25</v>
      </c>
      <c r="G351" s="172">
        <v>1</v>
      </c>
      <c r="H351" s="5">
        <v>0</v>
      </c>
      <c r="I351" s="518"/>
    </row>
    <row r="352" spans="2:11" ht="17.25" customHeight="1" thickTop="1" x14ac:dyDescent="0.25">
      <c r="B352" s="90" t="s">
        <v>256</v>
      </c>
      <c r="C352" s="72"/>
      <c r="D352" s="72"/>
      <c r="E352" s="72"/>
      <c r="F352" s="73"/>
      <c r="G352" s="46"/>
      <c r="H352" s="45"/>
      <c r="I352" s="411"/>
    </row>
    <row r="353" spans="2:9" ht="21" customHeight="1" x14ac:dyDescent="0.25">
      <c r="B353" s="514" t="s">
        <v>257</v>
      </c>
      <c r="C353" s="143" t="s">
        <v>15</v>
      </c>
      <c r="D353" s="143" t="s">
        <v>16</v>
      </c>
      <c r="E353" s="4" t="s">
        <v>17</v>
      </c>
      <c r="F353" s="193">
        <v>311648.09000000003</v>
      </c>
      <c r="G353" s="162">
        <f>281813.5+32115.4</f>
        <v>313928.90000000002</v>
      </c>
      <c r="H353" s="163">
        <f>G353-F353</f>
        <v>2280.8099999999977</v>
      </c>
      <c r="I353" s="516" t="s">
        <v>675</v>
      </c>
    </row>
    <row r="354" spans="2:9" ht="27" customHeight="1" x14ac:dyDescent="0.25">
      <c r="B354" s="514"/>
      <c r="C354" s="143" t="s">
        <v>18</v>
      </c>
      <c r="D354" s="294" t="s">
        <v>111</v>
      </c>
      <c r="E354" s="4" t="s">
        <v>38</v>
      </c>
      <c r="F354" s="63">
        <v>1946</v>
      </c>
      <c r="G354" s="171">
        <v>4070</v>
      </c>
      <c r="H354" s="7">
        <f>G354-F354</f>
        <v>2124</v>
      </c>
      <c r="I354" s="517"/>
    </row>
    <row r="355" spans="2:9" ht="24.75" customHeight="1" x14ac:dyDescent="0.25">
      <c r="B355" s="514"/>
      <c r="C355" s="143" t="s">
        <v>21</v>
      </c>
      <c r="D355" s="294" t="s">
        <v>57</v>
      </c>
      <c r="E355" s="4" t="s">
        <v>17</v>
      </c>
      <c r="F355" s="193">
        <v>160.15</v>
      </c>
      <c r="G355" s="199">
        <f>G353/G354</f>
        <v>77.132407862407874</v>
      </c>
      <c r="H355" s="163">
        <f>G355-F355</f>
        <v>-83.017592137592132</v>
      </c>
      <c r="I355" s="517"/>
    </row>
    <row r="356" spans="2:9" ht="34.5" customHeight="1" thickBot="1" x14ac:dyDescent="0.3">
      <c r="B356" s="515"/>
      <c r="C356" s="8" t="s">
        <v>23</v>
      </c>
      <c r="D356" s="295" t="s">
        <v>258</v>
      </c>
      <c r="E356" s="9" t="s">
        <v>86</v>
      </c>
      <c r="F356" s="104" t="s">
        <v>458</v>
      </c>
      <c r="G356" s="172">
        <v>0.3</v>
      </c>
      <c r="H356" s="74">
        <v>0</v>
      </c>
      <c r="I356" s="518"/>
    </row>
    <row r="357" spans="2:9" ht="17.25" customHeight="1" thickTop="1" x14ac:dyDescent="0.25">
      <c r="B357" s="560" t="s">
        <v>260</v>
      </c>
      <c r="C357" s="561"/>
      <c r="D357" s="561"/>
      <c r="E357" s="25"/>
      <c r="F357" s="26"/>
      <c r="G357" s="28"/>
      <c r="H357" s="27"/>
      <c r="I357" s="407"/>
    </row>
    <row r="358" spans="2:9" ht="17.25" customHeight="1" x14ac:dyDescent="0.25">
      <c r="B358" s="58" t="s">
        <v>261</v>
      </c>
      <c r="C358" s="59"/>
      <c r="D358" s="59"/>
      <c r="E358" s="59"/>
      <c r="F358" s="60"/>
      <c r="G358" s="61"/>
      <c r="H358" s="62"/>
      <c r="I358" s="406"/>
    </row>
    <row r="359" spans="2:9" ht="17.25" customHeight="1" x14ac:dyDescent="0.25">
      <c r="B359" s="514" t="s">
        <v>262</v>
      </c>
      <c r="C359" s="143" t="s">
        <v>15</v>
      </c>
      <c r="D359" s="143" t="s">
        <v>16</v>
      </c>
      <c r="E359" s="4" t="s">
        <v>17</v>
      </c>
      <c r="F359" s="204">
        <v>28068.06</v>
      </c>
      <c r="G359" s="162">
        <v>0</v>
      </c>
      <c r="H359" s="163">
        <f>G359-F359</f>
        <v>-28068.06</v>
      </c>
      <c r="I359" s="516" t="s">
        <v>704</v>
      </c>
    </row>
    <row r="360" spans="2:9" ht="17.25" customHeight="1" x14ac:dyDescent="0.25">
      <c r="B360" s="514"/>
      <c r="C360" s="143" t="s">
        <v>18</v>
      </c>
      <c r="D360" s="32" t="s">
        <v>111</v>
      </c>
      <c r="E360" s="4" t="s">
        <v>38</v>
      </c>
      <c r="F360" s="23">
        <v>135</v>
      </c>
      <c r="G360" s="386">
        <v>201</v>
      </c>
      <c r="H360" s="7">
        <f>G360-F360</f>
        <v>66</v>
      </c>
      <c r="I360" s="517"/>
    </row>
    <row r="361" spans="2:9" ht="22.5" customHeight="1" x14ac:dyDescent="0.25">
      <c r="B361" s="514"/>
      <c r="C361" s="143" t="s">
        <v>21</v>
      </c>
      <c r="D361" s="32" t="s">
        <v>263</v>
      </c>
      <c r="E361" s="4" t="s">
        <v>17</v>
      </c>
      <c r="F361" s="53">
        <v>207.91</v>
      </c>
      <c r="G361" s="199">
        <v>0</v>
      </c>
      <c r="H361" s="163">
        <f>G361-F361</f>
        <v>-207.91</v>
      </c>
      <c r="I361" s="517"/>
    </row>
    <row r="362" spans="2:9" ht="58.5" customHeight="1" thickBot="1" x14ac:dyDescent="0.3">
      <c r="B362" s="515"/>
      <c r="C362" s="8" t="s">
        <v>23</v>
      </c>
      <c r="D362" s="35" t="s">
        <v>264</v>
      </c>
      <c r="E362" s="9" t="s">
        <v>86</v>
      </c>
      <c r="F362" s="10">
        <v>1</v>
      </c>
      <c r="G362" s="172">
        <v>1</v>
      </c>
      <c r="H362" s="36">
        <v>0</v>
      </c>
      <c r="I362" s="518"/>
    </row>
    <row r="363" spans="2:9" ht="17.25" customHeight="1" thickTop="1" x14ac:dyDescent="0.25">
      <c r="B363" s="43" t="s">
        <v>265</v>
      </c>
      <c r="C363" s="44"/>
      <c r="D363" s="44"/>
      <c r="E363" s="44"/>
      <c r="F363" s="45"/>
      <c r="G363" s="46"/>
      <c r="H363" s="45"/>
      <c r="I363" s="411"/>
    </row>
    <row r="364" spans="2:9" ht="17.25" customHeight="1" x14ac:dyDescent="0.25">
      <c r="B364" s="514" t="s">
        <v>266</v>
      </c>
      <c r="C364" s="143" t="s">
        <v>15</v>
      </c>
      <c r="D364" s="143" t="s">
        <v>16</v>
      </c>
      <c r="E364" s="4" t="s">
        <v>17</v>
      </c>
      <c r="F364" s="79">
        <v>1221.53</v>
      </c>
      <c r="G364" s="79">
        <v>106.3</v>
      </c>
      <c r="H364" s="79">
        <f>G364-F364</f>
        <v>-1115.23</v>
      </c>
      <c r="I364" s="516" t="s">
        <v>705</v>
      </c>
    </row>
    <row r="365" spans="2:9" ht="22.5" customHeight="1" x14ac:dyDescent="0.25">
      <c r="B365" s="514"/>
      <c r="C365" s="143" t="s">
        <v>18</v>
      </c>
      <c r="D365" s="32" t="s">
        <v>267</v>
      </c>
      <c r="E365" s="4" t="s">
        <v>77</v>
      </c>
      <c r="F365" s="80">
        <v>138810</v>
      </c>
      <c r="G365" s="398">
        <v>23978</v>
      </c>
      <c r="H365" s="284">
        <f>G365-F365</f>
        <v>-114832</v>
      </c>
      <c r="I365" s="517"/>
    </row>
    <row r="366" spans="2:9" ht="17.25" customHeight="1" x14ac:dyDescent="0.25">
      <c r="B366" s="514"/>
      <c r="C366" s="143" t="s">
        <v>21</v>
      </c>
      <c r="D366" s="32" t="s">
        <v>268</v>
      </c>
      <c r="E366" s="4" t="s">
        <v>17</v>
      </c>
      <c r="F366" s="81">
        <v>8.8000000000000005E-3</v>
      </c>
      <c r="G366" s="350">
        <v>0</v>
      </c>
      <c r="H366" s="79">
        <f>G366-F366</f>
        <v>-8.8000000000000005E-3</v>
      </c>
      <c r="I366" s="517"/>
    </row>
    <row r="367" spans="2:9" ht="37.5" customHeight="1" thickBot="1" x14ac:dyDescent="0.3">
      <c r="B367" s="515"/>
      <c r="C367" s="8" t="s">
        <v>23</v>
      </c>
      <c r="D367" s="35" t="s">
        <v>269</v>
      </c>
      <c r="E367" s="9" t="s">
        <v>86</v>
      </c>
      <c r="F367" s="11">
        <v>1</v>
      </c>
      <c r="G367" s="390">
        <v>1</v>
      </c>
      <c r="H367" s="36">
        <v>0</v>
      </c>
      <c r="I367" s="518"/>
    </row>
    <row r="368" spans="2:9" ht="17.25" hidden="1" customHeight="1" thickTop="1" x14ac:dyDescent="0.25">
      <c r="B368" s="513" t="s">
        <v>270</v>
      </c>
      <c r="C368" s="12" t="s">
        <v>15</v>
      </c>
      <c r="D368" s="12" t="s">
        <v>16</v>
      </c>
      <c r="E368" s="17" t="s">
        <v>17</v>
      </c>
      <c r="F368" s="22">
        <v>0</v>
      </c>
      <c r="G368" s="5">
        <v>0</v>
      </c>
      <c r="H368" s="5">
        <f t="shared" ref="H368:H386" si="16">G368-F368</f>
        <v>0</v>
      </c>
      <c r="I368" s="516" t="s">
        <v>467</v>
      </c>
    </row>
    <row r="369" spans="2:14" ht="17.25" hidden="1" customHeight="1" x14ac:dyDescent="0.25">
      <c r="B369" s="514"/>
      <c r="C369" s="143" t="s">
        <v>18</v>
      </c>
      <c r="D369" s="32" t="s">
        <v>271</v>
      </c>
      <c r="E369" s="4" t="s">
        <v>77</v>
      </c>
      <c r="F369" s="23">
        <v>0</v>
      </c>
      <c r="G369" s="33">
        <v>0</v>
      </c>
      <c r="H369" s="7">
        <f t="shared" si="16"/>
        <v>0</v>
      </c>
      <c r="I369" s="517"/>
    </row>
    <row r="370" spans="2:14" ht="17.25" hidden="1" customHeight="1" x14ac:dyDescent="0.25">
      <c r="B370" s="514"/>
      <c r="C370" s="143" t="s">
        <v>21</v>
      </c>
      <c r="D370" s="32" t="s">
        <v>272</v>
      </c>
      <c r="E370" s="4" t="s">
        <v>17</v>
      </c>
      <c r="F370" s="31">
        <v>0</v>
      </c>
      <c r="G370" s="24" t="s">
        <v>460</v>
      </c>
      <c r="H370" s="5" t="e">
        <f t="shared" si="16"/>
        <v>#VALUE!</v>
      </c>
      <c r="I370" s="517"/>
    </row>
    <row r="371" spans="2:14" ht="87.75" hidden="1" customHeight="1" thickBot="1" x14ac:dyDescent="0.3">
      <c r="B371" s="515"/>
      <c r="C371" s="8" t="s">
        <v>23</v>
      </c>
      <c r="D371" s="35" t="s">
        <v>273</v>
      </c>
      <c r="E371" s="9" t="s">
        <v>86</v>
      </c>
      <c r="F371" s="10">
        <v>0</v>
      </c>
      <c r="G371" s="10">
        <v>0</v>
      </c>
      <c r="H371" s="36">
        <v>0</v>
      </c>
      <c r="I371" s="518"/>
      <c r="L371" s="379"/>
      <c r="M371" s="379"/>
      <c r="N371" s="379"/>
    </row>
    <row r="372" spans="2:14" ht="18" hidden="1" customHeight="1" thickTop="1" x14ac:dyDescent="0.25">
      <c r="B372" s="513" t="s">
        <v>274</v>
      </c>
      <c r="C372" s="12" t="s">
        <v>15</v>
      </c>
      <c r="D372" s="12" t="s">
        <v>16</v>
      </c>
      <c r="E372" s="17" t="s">
        <v>17</v>
      </c>
      <c r="F372" s="79">
        <v>0</v>
      </c>
      <c r="G372" s="79">
        <v>0</v>
      </c>
      <c r="H372" s="79">
        <f>G372-F372</f>
        <v>0</v>
      </c>
      <c r="I372" s="516" t="s">
        <v>615</v>
      </c>
      <c r="L372" s="379"/>
      <c r="M372" s="379"/>
      <c r="N372" s="379"/>
    </row>
    <row r="373" spans="2:14" ht="25.5" hidden="1" customHeight="1" x14ac:dyDescent="0.25">
      <c r="B373" s="514"/>
      <c r="C373" s="143" t="s">
        <v>18</v>
      </c>
      <c r="D373" s="32" t="s">
        <v>267</v>
      </c>
      <c r="E373" s="4" t="s">
        <v>77</v>
      </c>
      <c r="F373" s="80">
        <v>0</v>
      </c>
      <c r="G373" s="80">
        <v>0</v>
      </c>
      <c r="H373" s="79">
        <f>G373-F373</f>
        <v>0</v>
      </c>
      <c r="I373" s="517"/>
      <c r="L373" s="379"/>
      <c r="M373" s="379"/>
      <c r="N373" s="379"/>
    </row>
    <row r="374" spans="2:14" ht="15.75" hidden="1" customHeight="1" x14ac:dyDescent="0.25">
      <c r="B374" s="514"/>
      <c r="C374" s="143" t="s">
        <v>21</v>
      </c>
      <c r="D374" s="32" t="s">
        <v>272</v>
      </c>
      <c r="E374" s="4" t="s">
        <v>17</v>
      </c>
      <c r="F374" s="81">
        <v>0</v>
      </c>
      <c r="G374" s="81">
        <v>0</v>
      </c>
      <c r="H374" s="79">
        <f>G374-F374</f>
        <v>0</v>
      </c>
      <c r="I374" s="517"/>
      <c r="L374" s="379"/>
      <c r="M374" s="379"/>
      <c r="N374" s="379"/>
    </row>
    <row r="375" spans="2:14" ht="69" hidden="1" customHeight="1" thickBot="1" x14ac:dyDescent="0.3">
      <c r="B375" s="515"/>
      <c r="C375" s="8" t="s">
        <v>23</v>
      </c>
      <c r="D375" s="35" t="s">
        <v>275</v>
      </c>
      <c r="E375" s="9" t="s">
        <v>86</v>
      </c>
      <c r="F375" s="36">
        <v>0</v>
      </c>
      <c r="G375" s="36">
        <v>0</v>
      </c>
      <c r="H375" s="36">
        <v>0</v>
      </c>
      <c r="I375" s="518"/>
      <c r="L375" s="379"/>
      <c r="M375" s="379"/>
      <c r="N375" s="379"/>
    </row>
    <row r="376" spans="2:14" ht="31.5" customHeight="1" thickTop="1" x14ac:dyDescent="0.25">
      <c r="B376" s="513" t="s">
        <v>276</v>
      </c>
      <c r="C376" s="12" t="s">
        <v>15</v>
      </c>
      <c r="D376" s="12" t="s">
        <v>16</v>
      </c>
      <c r="E376" s="17" t="s">
        <v>17</v>
      </c>
      <c r="F376" s="190">
        <v>19243.240000000002</v>
      </c>
      <c r="G376" s="163">
        <f>5814.3+4992.7</f>
        <v>10807</v>
      </c>
      <c r="H376" s="163">
        <f t="shared" si="16"/>
        <v>-8436.2400000000016</v>
      </c>
      <c r="I376" s="516" t="s">
        <v>706</v>
      </c>
    </row>
    <row r="377" spans="2:14" ht="28.5" customHeight="1" x14ac:dyDescent="0.25">
      <c r="B377" s="514"/>
      <c r="C377" s="143" t="s">
        <v>18</v>
      </c>
      <c r="D377" s="294" t="s">
        <v>277</v>
      </c>
      <c r="E377" s="4" t="s">
        <v>77</v>
      </c>
      <c r="F377" s="193">
        <v>25088</v>
      </c>
      <c r="G377" s="199">
        <v>29776</v>
      </c>
      <c r="H377" s="163">
        <f t="shared" si="16"/>
        <v>4688</v>
      </c>
      <c r="I377" s="517"/>
    </row>
    <row r="378" spans="2:14" ht="17.25" customHeight="1" x14ac:dyDescent="0.25">
      <c r="B378" s="514"/>
      <c r="C378" s="143" t="s">
        <v>21</v>
      </c>
      <c r="D378" s="294" t="s">
        <v>278</v>
      </c>
      <c r="E378" s="4" t="s">
        <v>17</v>
      </c>
      <c r="F378" s="193">
        <v>0.77</v>
      </c>
      <c r="G378" s="199">
        <f>G376/G377</f>
        <v>0.36294331004836111</v>
      </c>
      <c r="H378" s="163">
        <f t="shared" si="16"/>
        <v>-0.40705668995163891</v>
      </c>
      <c r="I378" s="517"/>
    </row>
    <row r="379" spans="2:14" ht="23.25" customHeight="1" thickBot="1" x14ac:dyDescent="0.3">
      <c r="B379" s="515"/>
      <c r="C379" s="8" t="s">
        <v>23</v>
      </c>
      <c r="D379" s="295" t="s">
        <v>279</v>
      </c>
      <c r="E379" s="9" t="s">
        <v>86</v>
      </c>
      <c r="F379" s="85">
        <v>1</v>
      </c>
      <c r="G379" s="172">
        <v>1</v>
      </c>
      <c r="H379" s="36">
        <v>0</v>
      </c>
      <c r="I379" s="518"/>
    </row>
    <row r="380" spans="2:14" ht="25.5" customHeight="1" thickTop="1" x14ac:dyDescent="0.25">
      <c r="B380" s="513" t="s">
        <v>280</v>
      </c>
      <c r="C380" s="12" t="s">
        <v>15</v>
      </c>
      <c r="D380" s="12" t="s">
        <v>16</v>
      </c>
      <c r="E380" s="17" t="s">
        <v>17</v>
      </c>
      <c r="F380" s="190">
        <v>20607.080000000002</v>
      </c>
      <c r="G380" s="163">
        <f>1270+1593.9</f>
        <v>2863.9</v>
      </c>
      <c r="H380" s="163">
        <f t="shared" si="16"/>
        <v>-17743.18</v>
      </c>
      <c r="I380" s="516" t="s">
        <v>676</v>
      </c>
    </row>
    <row r="381" spans="2:14" ht="27.75" customHeight="1" x14ac:dyDescent="0.25">
      <c r="B381" s="514"/>
      <c r="C381" s="143" t="s">
        <v>18</v>
      </c>
      <c r="D381" s="294" t="s">
        <v>277</v>
      </c>
      <c r="E381" s="4" t="s">
        <v>77</v>
      </c>
      <c r="F381" s="63">
        <v>3446</v>
      </c>
      <c r="G381" s="171">
        <v>1793</v>
      </c>
      <c r="H381" s="7">
        <f t="shared" si="16"/>
        <v>-1653</v>
      </c>
      <c r="I381" s="517"/>
    </row>
    <row r="382" spans="2:14" ht="34.5" customHeight="1" x14ac:dyDescent="0.25">
      <c r="B382" s="514"/>
      <c r="C382" s="143" t="s">
        <v>21</v>
      </c>
      <c r="D382" s="294" t="s">
        <v>281</v>
      </c>
      <c r="E382" s="4" t="s">
        <v>17</v>
      </c>
      <c r="F382" s="296">
        <v>5.98</v>
      </c>
      <c r="G382" s="318">
        <f>G380/G381</f>
        <v>1.5972671500278863</v>
      </c>
      <c r="H382" s="5">
        <f t="shared" si="16"/>
        <v>-4.3827328499721139</v>
      </c>
      <c r="I382" s="517"/>
    </row>
    <row r="383" spans="2:14" ht="33.75" customHeight="1" thickBot="1" x14ac:dyDescent="0.3">
      <c r="B383" s="515"/>
      <c r="C383" s="8" t="s">
        <v>23</v>
      </c>
      <c r="D383" s="295" t="s">
        <v>282</v>
      </c>
      <c r="E383" s="9" t="s">
        <v>86</v>
      </c>
      <c r="F383" s="85">
        <v>1</v>
      </c>
      <c r="G383" s="172">
        <v>1</v>
      </c>
      <c r="H383" s="36">
        <v>0</v>
      </c>
      <c r="I383" s="518"/>
    </row>
    <row r="384" spans="2:14" ht="24" customHeight="1" thickTop="1" x14ac:dyDescent="0.25">
      <c r="B384" s="519" t="s">
        <v>283</v>
      </c>
      <c r="C384" s="12" t="s">
        <v>15</v>
      </c>
      <c r="D384" s="12" t="s">
        <v>16</v>
      </c>
      <c r="E384" s="17" t="s">
        <v>17</v>
      </c>
      <c r="F384" s="190">
        <v>8078.14</v>
      </c>
      <c r="G384" s="163">
        <v>0</v>
      </c>
      <c r="H384" s="163">
        <f t="shared" si="16"/>
        <v>-8078.14</v>
      </c>
      <c r="I384" s="516" t="s">
        <v>677</v>
      </c>
    </row>
    <row r="385" spans="2:14" ht="24" customHeight="1" x14ac:dyDescent="0.25">
      <c r="B385" s="519"/>
      <c r="C385" s="143" t="s">
        <v>18</v>
      </c>
      <c r="D385" s="32" t="s">
        <v>284</v>
      </c>
      <c r="E385" s="4" t="s">
        <v>77</v>
      </c>
      <c r="F385" s="193">
        <v>1750</v>
      </c>
      <c r="G385" s="199">
        <v>463</v>
      </c>
      <c r="H385" s="163">
        <f t="shared" si="16"/>
        <v>-1287</v>
      </c>
      <c r="I385" s="517"/>
    </row>
    <row r="386" spans="2:14" ht="23.25" customHeight="1" x14ac:dyDescent="0.25">
      <c r="B386" s="519"/>
      <c r="C386" s="143" t="s">
        <v>21</v>
      </c>
      <c r="D386" s="32" t="s">
        <v>285</v>
      </c>
      <c r="E386" s="4" t="s">
        <v>17</v>
      </c>
      <c r="F386" s="193">
        <v>4.62</v>
      </c>
      <c r="G386" s="199">
        <v>0</v>
      </c>
      <c r="H386" s="163">
        <f t="shared" si="16"/>
        <v>-4.62</v>
      </c>
      <c r="I386" s="517"/>
    </row>
    <row r="387" spans="2:14" ht="35.25" customHeight="1" thickBot="1" x14ac:dyDescent="0.3">
      <c r="B387" s="520"/>
      <c r="C387" s="8" t="s">
        <v>23</v>
      </c>
      <c r="D387" s="35" t="s">
        <v>612</v>
      </c>
      <c r="E387" s="9" t="s">
        <v>86</v>
      </c>
      <c r="F387" s="10">
        <v>1</v>
      </c>
      <c r="G387" s="172">
        <v>1</v>
      </c>
      <c r="H387" s="36">
        <v>0</v>
      </c>
      <c r="I387" s="518"/>
    </row>
    <row r="388" spans="2:14" ht="17.25" hidden="1" customHeight="1" thickTop="1" x14ac:dyDescent="0.25">
      <c r="B388" s="513" t="s">
        <v>286</v>
      </c>
      <c r="C388" s="12" t="s">
        <v>15</v>
      </c>
      <c r="D388" s="12" t="s">
        <v>16</v>
      </c>
      <c r="E388" s="17" t="s">
        <v>17</v>
      </c>
      <c r="F388" s="79">
        <v>0</v>
      </c>
      <c r="G388" s="79">
        <v>0</v>
      </c>
      <c r="H388" s="79">
        <v>0</v>
      </c>
      <c r="I388" s="531"/>
      <c r="L388" s="378" t="s">
        <v>633</v>
      </c>
      <c r="M388" s="378"/>
      <c r="N388" s="378"/>
    </row>
    <row r="389" spans="2:14" ht="17.25" hidden="1" customHeight="1" x14ac:dyDescent="0.25">
      <c r="B389" s="514"/>
      <c r="C389" s="143" t="s">
        <v>18</v>
      </c>
      <c r="D389" s="32" t="s">
        <v>287</v>
      </c>
      <c r="E389" s="4" t="s">
        <v>77</v>
      </c>
      <c r="F389" s="80">
        <v>0</v>
      </c>
      <c r="G389" s="80">
        <v>0</v>
      </c>
      <c r="H389" s="80">
        <v>0</v>
      </c>
      <c r="I389" s="517"/>
    </row>
    <row r="390" spans="2:14" ht="17.25" hidden="1" customHeight="1" x14ac:dyDescent="0.25">
      <c r="B390" s="514"/>
      <c r="C390" s="143" t="s">
        <v>21</v>
      </c>
      <c r="D390" s="32" t="s">
        <v>288</v>
      </c>
      <c r="E390" s="4" t="s">
        <v>84</v>
      </c>
      <c r="F390" s="81">
        <v>0</v>
      </c>
      <c r="G390" s="81">
        <v>0</v>
      </c>
      <c r="H390" s="81">
        <v>0</v>
      </c>
      <c r="I390" s="517"/>
    </row>
    <row r="391" spans="2:14" ht="51.75" hidden="1" customHeight="1" thickBot="1" x14ac:dyDescent="0.3">
      <c r="B391" s="515"/>
      <c r="C391" s="8" t="s">
        <v>23</v>
      </c>
      <c r="D391" s="35" t="s">
        <v>289</v>
      </c>
      <c r="E391" s="9" t="s">
        <v>86</v>
      </c>
      <c r="F391" s="36">
        <v>0</v>
      </c>
      <c r="G391" s="36">
        <v>0</v>
      </c>
      <c r="H391" s="36">
        <v>0</v>
      </c>
      <c r="I391" s="518"/>
    </row>
    <row r="392" spans="2:14" ht="17.25" customHeight="1" thickTop="1" x14ac:dyDescent="0.25">
      <c r="B392" s="581" t="s">
        <v>290</v>
      </c>
      <c r="C392" s="582"/>
      <c r="D392" s="582"/>
      <c r="E392" s="44"/>
      <c r="F392" s="45"/>
      <c r="G392" s="46"/>
      <c r="H392" s="45"/>
      <c r="I392" s="411"/>
    </row>
    <row r="393" spans="2:14" ht="17.25" customHeight="1" x14ac:dyDescent="0.25">
      <c r="B393" s="555" t="s">
        <v>291</v>
      </c>
      <c r="C393" s="143" t="s">
        <v>15</v>
      </c>
      <c r="D393" s="143" t="s">
        <v>16</v>
      </c>
      <c r="E393" s="4" t="s">
        <v>17</v>
      </c>
      <c r="F393" s="241">
        <v>6250</v>
      </c>
      <c r="G393" s="199">
        <v>4768.7</v>
      </c>
      <c r="H393" s="236">
        <f t="shared" ref="H393:H415" si="17">G393-F393</f>
        <v>-1481.3000000000002</v>
      </c>
      <c r="I393" s="528" t="s">
        <v>678</v>
      </c>
    </row>
    <row r="394" spans="2:14" ht="17.25" customHeight="1" x14ac:dyDescent="0.25">
      <c r="B394" s="555"/>
      <c r="C394" s="143" t="s">
        <v>18</v>
      </c>
      <c r="D394" s="32" t="s">
        <v>292</v>
      </c>
      <c r="E394" s="4" t="s">
        <v>293</v>
      </c>
      <c r="F394" s="246">
        <v>1000</v>
      </c>
      <c r="G394" s="171">
        <v>786</v>
      </c>
      <c r="H394" s="223">
        <f t="shared" si="17"/>
        <v>-214</v>
      </c>
      <c r="I394" s="529"/>
    </row>
    <row r="395" spans="2:14" ht="17.25" customHeight="1" x14ac:dyDescent="0.25">
      <c r="B395" s="555"/>
      <c r="C395" s="143" t="s">
        <v>21</v>
      </c>
      <c r="D395" s="32" t="s">
        <v>57</v>
      </c>
      <c r="E395" s="4" t="s">
        <v>84</v>
      </c>
      <c r="F395" s="236">
        <v>6.25</v>
      </c>
      <c r="G395" s="199">
        <f>G393/G394</f>
        <v>6.0670483460559792</v>
      </c>
      <c r="H395" s="236">
        <f t="shared" si="17"/>
        <v>-0.1829516539440208</v>
      </c>
      <c r="I395" s="529"/>
    </row>
    <row r="396" spans="2:14" ht="39" customHeight="1" thickBot="1" x14ac:dyDescent="0.3">
      <c r="B396" s="556"/>
      <c r="C396" s="8" t="s">
        <v>23</v>
      </c>
      <c r="D396" s="35" t="s">
        <v>294</v>
      </c>
      <c r="E396" s="9" t="s">
        <v>295</v>
      </c>
      <c r="F396" s="224">
        <v>0.6</v>
      </c>
      <c r="G396" s="172">
        <v>0.6</v>
      </c>
      <c r="H396" s="224">
        <v>0</v>
      </c>
      <c r="I396" s="530"/>
    </row>
    <row r="397" spans="2:14" ht="33.75" customHeight="1" thickTop="1" x14ac:dyDescent="0.25">
      <c r="B397" s="577" t="s">
        <v>296</v>
      </c>
      <c r="C397" s="12" t="s">
        <v>15</v>
      </c>
      <c r="D397" s="12" t="s">
        <v>16</v>
      </c>
      <c r="E397" s="17" t="s">
        <v>17</v>
      </c>
      <c r="F397" s="167">
        <v>22097.5</v>
      </c>
      <c r="G397" s="235">
        <v>3535</v>
      </c>
      <c r="H397" s="236">
        <f t="shared" si="17"/>
        <v>-18562.5</v>
      </c>
      <c r="I397" s="528" t="s">
        <v>679</v>
      </c>
    </row>
    <row r="398" spans="2:14" ht="32.25" customHeight="1" x14ac:dyDescent="0.25">
      <c r="B398" s="555"/>
      <c r="C398" s="143" t="s">
        <v>18</v>
      </c>
      <c r="D398" s="32" t="s">
        <v>111</v>
      </c>
      <c r="E398" s="4" t="s">
        <v>293</v>
      </c>
      <c r="F398" s="82">
        <v>25</v>
      </c>
      <c r="G398" s="171">
        <v>6</v>
      </c>
      <c r="H398" s="223">
        <f t="shared" si="17"/>
        <v>-19</v>
      </c>
      <c r="I398" s="529"/>
    </row>
    <row r="399" spans="2:14" ht="28.5" customHeight="1" x14ac:dyDescent="0.25">
      <c r="B399" s="555"/>
      <c r="C399" s="143" t="s">
        <v>21</v>
      </c>
      <c r="D399" s="32" t="s">
        <v>57</v>
      </c>
      <c r="E399" s="4" t="s">
        <v>84</v>
      </c>
      <c r="F399" s="162">
        <v>883.9</v>
      </c>
      <c r="G399" s="199">
        <f>G397/G398</f>
        <v>589.16666666666663</v>
      </c>
      <c r="H399" s="236">
        <f t="shared" si="17"/>
        <v>-294.73333333333335</v>
      </c>
      <c r="I399" s="529"/>
    </row>
    <row r="400" spans="2:14" ht="24.75" customHeight="1" thickBot="1" x14ac:dyDescent="0.3">
      <c r="B400" s="556"/>
      <c r="C400" s="8" t="s">
        <v>23</v>
      </c>
      <c r="D400" s="35" t="s">
        <v>297</v>
      </c>
      <c r="E400" s="9" t="s">
        <v>295</v>
      </c>
      <c r="F400" s="10">
        <v>0.9</v>
      </c>
      <c r="G400" s="394">
        <v>0.9</v>
      </c>
      <c r="H400" s="285">
        <v>0</v>
      </c>
      <c r="I400" s="530"/>
    </row>
    <row r="401" spans="2:11" ht="17.25" customHeight="1" thickTop="1" x14ac:dyDescent="0.25">
      <c r="B401" s="577" t="s">
        <v>298</v>
      </c>
      <c r="C401" s="12" t="s">
        <v>15</v>
      </c>
      <c r="D401" s="12" t="s">
        <v>16</v>
      </c>
      <c r="E401" s="17" t="s">
        <v>17</v>
      </c>
      <c r="F401" s="167">
        <v>6676.2</v>
      </c>
      <c r="G401" s="182">
        <v>1572.9</v>
      </c>
      <c r="H401" s="236">
        <f t="shared" si="17"/>
        <v>-5103.2999999999993</v>
      </c>
      <c r="I401" s="528" t="s">
        <v>707</v>
      </c>
    </row>
    <row r="402" spans="2:11" ht="17.25" customHeight="1" x14ac:dyDescent="0.25">
      <c r="B402" s="555"/>
      <c r="C402" s="143" t="s">
        <v>18</v>
      </c>
      <c r="D402" s="32" t="s">
        <v>111</v>
      </c>
      <c r="E402" s="4" t="s">
        <v>293</v>
      </c>
      <c r="F402" s="82">
        <v>15</v>
      </c>
      <c r="G402" s="171">
        <v>1</v>
      </c>
      <c r="H402" s="247">
        <f t="shared" si="17"/>
        <v>-14</v>
      </c>
      <c r="I402" s="529"/>
    </row>
    <row r="403" spans="2:11" ht="17.25" customHeight="1" x14ac:dyDescent="0.25">
      <c r="B403" s="555"/>
      <c r="C403" s="143" t="s">
        <v>21</v>
      </c>
      <c r="D403" s="32" t="s">
        <v>299</v>
      </c>
      <c r="E403" s="4" t="s">
        <v>84</v>
      </c>
      <c r="F403" s="53">
        <v>445.08</v>
      </c>
      <c r="G403" s="53">
        <f>G401/G402</f>
        <v>1572.9</v>
      </c>
      <c r="H403" s="236">
        <f t="shared" si="17"/>
        <v>1127.8200000000002</v>
      </c>
      <c r="I403" s="529"/>
    </row>
    <row r="404" spans="2:11" ht="17.25" customHeight="1" thickBot="1" x14ac:dyDescent="0.3">
      <c r="B404" s="556"/>
      <c r="C404" s="8" t="s">
        <v>23</v>
      </c>
      <c r="D404" s="35" t="s">
        <v>297</v>
      </c>
      <c r="E404" s="9" t="s">
        <v>295</v>
      </c>
      <c r="F404" s="10">
        <v>0.9</v>
      </c>
      <c r="G404" s="172">
        <v>0.9</v>
      </c>
      <c r="H404" s="224">
        <v>0</v>
      </c>
      <c r="I404" s="530"/>
    </row>
    <row r="405" spans="2:11" ht="29.25" customHeight="1" thickTop="1" x14ac:dyDescent="0.25">
      <c r="B405" s="594" t="s">
        <v>300</v>
      </c>
      <c r="C405" s="12" t="s">
        <v>15</v>
      </c>
      <c r="D405" s="12" t="s">
        <v>16</v>
      </c>
      <c r="E405" s="17" t="s">
        <v>17</v>
      </c>
      <c r="F405" s="167">
        <v>782</v>
      </c>
      <c r="G405" s="163">
        <v>645.29999999999995</v>
      </c>
      <c r="H405" s="163">
        <f t="shared" si="17"/>
        <v>-136.70000000000005</v>
      </c>
      <c r="I405" s="528" t="s">
        <v>680</v>
      </c>
    </row>
    <row r="406" spans="2:11" ht="24.75" customHeight="1" x14ac:dyDescent="0.25">
      <c r="B406" s="595"/>
      <c r="C406" s="143" t="s">
        <v>18</v>
      </c>
      <c r="D406" s="32" t="s">
        <v>111</v>
      </c>
      <c r="E406" s="4" t="s">
        <v>293</v>
      </c>
      <c r="F406" s="82">
        <v>23</v>
      </c>
      <c r="G406" s="316">
        <v>43</v>
      </c>
      <c r="H406" s="7">
        <f t="shared" si="17"/>
        <v>20</v>
      </c>
      <c r="I406" s="529"/>
      <c r="K406" s="387"/>
    </row>
    <row r="407" spans="2:11" ht="17.25" customHeight="1" x14ac:dyDescent="0.25">
      <c r="B407" s="595"/>
      <c r="C407" s="143" t="s">
        <v>21</v>
      </c>
      <c r="D407" s="32" t="s">
        <v>57</v>
      </c>
      <c r="E407" s="4" t="s">
        <v>84</v>
      </c>
      <c r="F407" s="53">
        <v>34</v>
      </c>
      <c r="G407" s="308">
        <f>G405/G406</f>
        <v>15.006976744186046</v>
      </c>
      <c r="H407" s="163">
        <f t="shared" si="17"/>
        <v>-18.993023255813952</v>
      </c>
      <c r="I407" s="529"/>
    </row>
    <row r="408" spans="2:11" ht="33.75" customHeight="1" thickBot="1" x14ac:dyDescent="0.3">
      <c r="B408" s="596"/>
      <c r="C408" s="8" t="s">
        <v>23</v>
      </c>
      <c r="D408" s="35" t="s">
        <v>301</v>
      </c>
      <c r="E408" s="9" t="s">
        <v>86</v>
      </c>
      <c r="F408" s="10">
        <v>1</v>
      </c>
      <c r="G408" s="390">
        <v>1</v>
      </c>
      <c r="H408" s="10">
        <v>0</v>
      </c>
      <c r="I408" s="530"/>
    </row>
    <row r="409" spans="2:11" ht="15.75" hidden="1" thickTop="1" x14ac:dyDescent="0.25">
      <c r="B409" s="594" t="s">
        <v>634</v>
      </c>
      <c r="C409" s="12" t="s">
        <v>15</v>
      </c>
      <c r="D409" s="12" t="s">
        <v>16</v>
      </c>
      <c r="E409" s="17" t="s">
        <v>17</v>
      </c>
      <c r="F409" s="167"/>
      <c r="G409" s="163"/>
      <c r="H409" s="163"/>
      <c r="I409" s="528"/>
    </row>
    <row r="410" spans="2:11" hidden="1" x14ac:dyDescent="0.25">
      <c r="B410" s="595"/>
      <c r="C410" s="143" t="s">
        <v>18</v>
      </c>
      <c r="D410" s="32" t="s">
        <v>111</v>
      </c>
      <c r="E410" s="4" t="s">
        <v>293</v>
      </c>
      <c r="F410" s="82"/>
      <c r="G410" s="286"/>
      <c r="H410" s="7"/>
      <c r="I410" s="529"/>
    </row>
    <row r="411" spans="2:11" hidden="1" x14ac:dyDescent="0.25">
      <c r="B411" s="595"/>
      <c r="C411" s="143" t="s">
        <v>21</v>
      </c>
      <c r="D411" s="32" t="s">
        <v>57</v>
      </c>
      <c r="E411" s="4" t="s">
        <v>84</v>
      </c>
      <c r="F411" s="53"/>
      <c r="G411" s="163"/>
      <c r="H411" s="163"/>
      <c r="I411" s="529"/>
    </row>
    <row r="412" spans="2:11" ht="15.75" hidden="1" thickBot="1" x14ac:dyDescent="0.3">
      <c r="B412" s="596"/>
      <c r="C412" s="8" t="s">
        <v>23</v>
      </c>
      <c r="D412" s="35" t="s">
        <v>301</v>
      </c>
      <c r="E412" s="9" t="s">
        <v>86</v>
      </c>
      <c r="F412" s="10"/>
      <c r="G412" s="287"/>
      <c r="H412" s="10"/>
      <c r="I412" s="530"/>
    </row>
    <row r="413" spans="2:11" ht="17.25" customHeight="1" thickTop="1" x14ac:dyDescent="0.25">
      <c r="B413" s="589" t="s">
        <v>302</v>
      </c>
      <c r="C413" s="12" t="s">
        <v>15</v>
      </c>
      <c r="D413" s="12" t="s">
        <v>16</v>
      </c>
      <c r="E413" s="17" t="s">
        <v>17</v>
      </c>
      <c r="F413" s="167">
        <v>645.6</v>
      </c>
      <c r="G413" s="308">
        <v>67.8</v>
      </c>
      <c r="H413" s="235">
        <f t="shared" si="17"/>
        <v>-577.80000000000007</v>
      </c>
      <c r="I413" s="528" t="s">
        <v>728</v>
      </c>
    </row>
    <row r="414" spans="2:11" ht="17.25" customHeight="1" x14ac:dyDescent="0.25">
      <c r="B414" s="590"/>
      <c r="C414" s="143" t="s">
        <v>18</v>
      </c>
      <c r="D414" s="32" t="s">
        <v>111</v>
      </c>
      <c r="E414" s="4" t="s">
        <v>293</v>
      </c>
      <c r="F414" s="82">
        <v>382</v>
      </c>
      <c r="G414" s="316">
        <v>186</v>
      </c>
      <c r="H414" s="288">
        <f t="shared" si="17"/>
        <v>-196</v>
      </c>
      <c r="I414" s="529"/>
      <c r="K414" s="387"/>
    </row>
    <row r="415" spans="2:11" ht="17.25" customHeight="1" x14ac:dyDescent="0.25">
      <c r="B415" s="590"/>
      <c r="C415" s="143" t="s">
        <v>21</v>
      </c>
      <c r="D415" s="32" t="s">
        <v>57</v>
      </c>
      <c r="E415" s="4" t="s">
        <v>84</v>
      </c>
      <c r="F415" s="53">
        <v>1.69</v>
      </c>
      <c r="G415" s="308">
        <f>G413/G414</f>
        <v>0.36451612903225805</v>
      </c>
      <c r="H415" s="235">
        <f t="shared" si="17"/>
        <v>-1.3254838709677419</v>
      </c>
      <c r="I415" s="529"/>
    </row>
    <row r="416" spans="2:11" ht="25.5" customHeight="1" thickBot="1" x14ac:dyDescent="0.3">
      <c r="B416" s="591"/>
      <c r="C416" s="8" t="s">
        <v>23</v>
      </c>
      <c r="D416" s="35" t="s">
        <v>301</v>
      </c>
      <c r="E416" s="9" t="s">
        <v>86</v>
      </c>
      <c r="F416" s="10">
        <v>1</v>
      </c>
      <c r="G416" s="172">
        <v>1</v>
      </c>
      <c r="H416" s="224">
        <v>0</v>
      </c>
      <c r="I416" s="530"/>
    </row>
    <row r="417" spans="2:9" ht="17.25" customHeight="1" thickTop="1" x14ac:dyDescent="0.25">
      <c r="B417" s="43" t="s">
        <v>303</v>
      </c>
      <c r="C417" s="44"/>
      <c r="D417" s="44"/>
      <c r="E417" s="44"/>
      <c r="F417" s="45"/>
      <c r="G417" s="46"/>
      <c r="H417" s="45"/>
      <c r="I417" s="411"/>
    </row>
    <row r="418" spans="2:9" ht="17.25" customHeight="1" x14ac:dyDescent="0.25">
      <c r="B418" s="592" t="s">
        <v>304</v>
      </c>
      <c r="C418" s="593"/>
      <c r="D418" s="593"/>
      <c r="E418" s="70"/>
      <c r="F418" s="71"/>
      <c r="G418" s="52"/>
      <c r="H418" s="51"/>
      <c r="I418" s="412"/>
    </row>
    <row r="419" spans="2:9" ht="28.5" customHeight="1" x14ac:dyDescent="0.25">
      <c r="B419" s="555" t="s">
        <v>305</v>
      </c>
      <c r="C419" s="143" t="s">
        <v>15</v>
      </c>
      <c r="D419" s="143" t="s">
        <v>16</v>
      </c>
      <c r="E419" s="4" t="s">
        <v>17</v>
      </c>
      <c r="F419" s="193">
        <v>5469.4</v>
      </c>
      <c r="G419" s="162">
        <v>0</v>
      </c>
      <c r="H419" s="162">
        <f t="shared" ref="H419:H433" si="18">G419-F419</f>
        <v>-5469.4</v>
      </c>
      <c r="I419" s="528" t="s">
        <v>709</v>
      </c>
    </row>
    <row r="420" spans="2:9" ht="27.75" customHeight="1" x14ac:dyDescent="0.25">
      <c r="B420" s="555"/>
      <c r="C420" s="143" t="s">
        <v>18</v>
      </c>
      <c r="D420" s="294" t="s">
        <v>306</v>
      </c>
      <c r="E420" s="4" t="s">
        <v>38</v>
      </c>
      <c r="F420" s="66">
        <v>29</v>
      </c>
      <c r="G420" s="171">
        <v>443</v>
      </c>
      <c r="H420" s="33">
        <f t="shared" si="18"/>
        <v>414</v>
      </c>
      <c r="I420" s="529"/>
    </row>
    <row r="421" spans="2:9" ht="44.25" customHeight="1" x14ac:dyDescent="0.25">
      <c r="B421" s="555"/>
      <c r="C421" s="143" t="s">
        <v>21</v>
      </c>
      <c r="D421" s="294" t="s">
        <v>307</v>
      </c>
      <c r="E421" s="4" t="s">
        <v>84</v>
      </c>
      <c r="F421" s="193">
        <v>188.6</v>
      </c>
      <c r="G421" s="199">
        <v>0</v>
      </c>
      <c r="H421" s="162">
        <f t="shared" si="18"/>
        <v>-188.6</v>
      </c>
      <c r="I421" s="529"/>
    </row>
    <row r="422" spans="2:9" ht="43.5" customHeight="1" thickBot="1" x14ac:dyDescent="0.3">
      <c r="B422" s="556"/>
      <c r="C422" s="8" t="s">
        <v>23</v>
      </c>
      <c r="D422" s="35" t="s">
        <v>308</v>
      </c>
      <c r="E422" s="9" t="s">
        <v>20</v>
      </c>
      <c r="F422" s="105">
        <v>0</v>
      </c>
      <c r="G422" s="364">
        <v>0</v>
      </c>
      <c r="H422" s="36">
        <v>0</v>
      </c>
      <c r="I422" s="530"/>
    </row>
    <row r="423" spans="2:9" ht="17.25" hidden="1" customHeight="1" thickBot="1" x14ac:dyDescent="0.3">
      <c r="B423" s="583" t="s">
        <v>309</v>
      </c>
      <c r="C423" s="12" t="s">
        <v>15</v>
      </c>
      <c r="D423" s="12" t="s">
        <v>16</v>
      </c>
      <c r="E423" s="17" t="s">
        <v>17</v>
      </c>
      <c r="F423" s="299">
        <v>0</v>
      </c>
      <c r="G423" s="229">
        <v>0</v>
      </c>
      <c r="H423" s="229">
        <f t="shared" si="18"/>
        <v>0</v>
      </c>
      <c r="I423" s="586" t="s">
        <v>468</v>
      </c>
    </row>
    <row r="424" spans="2:9" ht="17.25" hidden="1" customHeight="1" thickTop="1" x14ac:dyDescent="0.25">
      <c r="B424" s="584"/>
      <c r="C424" s="143" t="s">
        <v>18</v>
      </c>
      <c r="D424" s="294" t="s">
        <v>310</v>
      </c>
      <c r="E424" s="4" t="s">
        <v>38</v>
      </c>
      <c r="F424" s="63">
        <v>0</v>
      </c>
      <c r="G424" s="230">
        <v>0</v>
      </c>
      <c r="H424" s="230">
        <f t="shared" si="18"/>
        <v>0</v>
      </c>
      <c r="I424" s="587"/>
    </row>
    <row r="425" spans="2:9" ht="17.25" hidden="1" customHeight="1" thickTop="1" x14ac:dyDescent="0.25">
      <c r="B425" s="584"/>
      <c r="C425" s="143" t="s">
        <v>21</v>
      </c>
      <c r="D425" s="294" t="s">
        <v>311</v>
      </c>
      <c r="E425" s="4" t="s">
        <v>84</v>
      </c>
      <c r="F425" s="296">
        <v>0</v>
      </c>
      <c r="G425" s="229">
        <v>0</v>
      </c>
      <c r="H425" s="229">
        <f t="shared" si="18"/>
        <v>0</v>
      </c>
      <c r="I425" s="587"/>
    </row>
    <row r="426" spans="2:9" ht="49.5" hidden="1" customHeight="1" thickTop="1" x14ac:dyDescent="0.25">
      <c r="B426" s="585"/>
      <c r="C426" s="8" t="s">
        <v>23</v>
      </c>
      <c r="D426" s="295" t="s">
        <v>312</v>
      </c>
      <c r="E426" s="9" t="s">
        <v>86</v>
      </c>
      <c r="F426" s="105">
        <v>0</v>
      </c>
      <c r="G426" s="289">
        <v>0</v>
      </c>
      <c r="H426" s="289">
        <v>0</v>
      </c>
      <c r="I426" s="588"/>
    </row>
    <row r="427" spans="2:9" ht="37.5" customHeight="1" thickTop="1" x14ac:dyDescent="0.25">
      <c r="B427" s="577" t="s">
        <v>313</v>
      </c>
      <c r="C427" s="12" t="s">
        <v>15</v>
      </c>
      <c r="D427" s="12" t="s">
        <v>16</v>
      </c>
      <c r="E427" s="17" t="s">
        <v>17</v>
      </c>
      <c r="F427" s="190">
        <v>8345.0400000000009</v>
      </c>
      <c r="G427" s="200">
        <f>1751.5+186.7</f>
        <v>1938.2</v>
      </c>
      <c r="H427" s="162">
        <f t="shared" si="18"/>
        <v>-6406.8400000000011</v>
      </c>
      <c r="I427" s="528" t="s">
        <v>710</v>
      </c>
    </row>
    <row r="428" spans="2:9" ht="51" customHeight="1" x14ac:dyDescent="0.25">
      <c r="B428" s="555"/>
      <c r="C428" s="143" t="s">
        <v>18</v>
      </c>
      <c r="D428" s="294" t="s">
        <v>314</v>
      </c>
      <c r="E428" s="4" t="s">
        <v>38</v>
      </c>
      <c r="F428" s="66">
        <v>348</v>
      </c>
      <c r="G428" s="171">
        <v>456</v>
      </c>
      <c r="H428" s="33">
        <f t="shared" si="18"/>
        <v>108</v>
      </c>
      <c r="I428" s="529"/>
    </row>
    <row r="429" spans="2:9" ht="17.25" customHeight="1" x14ac:dyDescent="0.25">
      <c r="B429" s="555"/>
      <c r="C429" s="143" t="s">
        <v>21</v>
      </c>
      <c r="D429" s="294" t="s">
        <v>315</v>
      </c>
      <c r="E429" s="4" t="s">
        <v>17</v>
      </c>
      <c r="F429" s="193">
        <v>23.98</v>
      </c>
      <c r="G429" s="199">
        <f>G427/G428</f>
        <v>4.2504385964912279</v>
      </c>
      <c r="H429" s="162">
        <f t="shared" si="18"/>
        <v>-19.729561403508772</v>
      </c>
      <c r="I429" s="529"/>
    </row>
    <row r="430" spans="2:9" ht="45" customHeight="1" thickBot="1" x14ac:dyDescent="0.3">
      <c r="B430" s="556"/>
      <c r="C430" s="8" t="s">
        <v>23</v>
      </c>
      <c r="D430" s="295" t="s">
        <v>316</v>
      </c>
      <c r="E430" s="9" t="s">
        <v>25</v>
      </c>
      <c r="F430" s="10">
        <v>0.05</v>
      </c>
      <c r="G430" s="172">
        <v>0.01</v>
      </c>
      <c r="H430" s="164">
        <v>0</v>
      </c>
      <c r="I430" s="530"/>
    </row>
    <row r="431" spans="2:9" ht="17.25" hidden="1" customHeight="1" thickBot="1" x14ac:dyDescent="0.3">
      <c r="B431" s="513" t="s">
        <v>317</v>
      </c>
      <c r="C431" s="12" t="s">
        <v>15</v>
      </c>
      <c r="D431" s="12" t="s">
        <v>16</v>
      </c>
      <c r="E431" s="17" t="s">
        <v>17</v>
      </c>
      <c r="F431" s="22">
        <v>0</v>
      </c>
      <c r="G431" s="290">
        <v>0</v>
      </c>
      <c r="H431" s="24">
        <f t="shared" si="18"/>
        <v>0</v>
      </c>
      <c r="I431" s="516" t="s">
        <v>468</v>
      </c>
    </row>
    <row r="432" spans="2:9" ht="17.25" hidden="1" customHeight="1" thickTop="1" thickBot="1" x14ac:dyDescent="0.3">
      <c r="B432" s="514"/>
      <c r="C432" s="143" t="s">
        <v>18</v>
      </c>
      <c r="D432" s="32" t="s">
        <v>318</v>
      </c>
      <c r="E432" s="4" t="s">
        <v>38</v>
      </c>
      <c r="F432" s="82">
        <v>0</v>
      </c>
      <c r="G432" s="221">
        <v>0</v>
      </c>
      <c r="H432" s="33">
        <f t="shared" si="18"/>
        <v>0</v>
      </c>
      <c r="I432" s="517"/>
    </row>
    <row r="433" spans="2:9" ht="17.25" hidden="1" customHeight="1" thickTop="1" thickBot="1" x14ac:dyDescent="0.3">
      <c r="B433" s="514"/>
      <c r="C433" s="143" t="s">
        <v>21</v>
      </c>
      <c r="D433" s="32" t="s">
        <v>319</v>
      </c>
      <c r="E433" s="4" t="s">
        <v>17</v>
      </c>
      <c r="F433" s="31">
        <v>0</v>
      </c>
      <c r="G433" s="220" t="e">
        <f>G431/G432</f>
        <v>#DIV/0!</v>
      </c>
      <c r="H433" s="24" t="e">
        <f t="shared" si="18"/>
        <v>#DIV/0!</v>
      </c>
      <c r="I433" s="517"/>
    </row>
    <row r="434" spans="2:9" ht="27" hidden="1" customHeight="1" thickTop="1" thickBot="1" x14ac:dyDescent="0.3">
      <c r="B434" s="524"/>
      <c r="C434" s="144" t="s">
        <v>23</v>
      </c>
      <c r="D434" s="106" t="s">
        <v>320</v>
      </c>
      <c r="E434" s="107" t="s">
        <v>25</v>
      </c>
      <c r="F434" s="104">
        <v>0</v>
      </c>
      <c r="G434" s="291">
        <v>0</v>
      </c>
      <c r="H434" s="165">
        <v>0</v>
      </c>
      <c r="I434" s="518"/>
    </row>
    <row r="435" spans="2:9" ht="17.25" customHeight="1" thickTop="1" thickBot="1" x14ac:dyDescent="0.3">
      <c r="B435" s="108" t="s">
        <v>321</v>
      </c>
      <c r="C435" s="109"/>
      <c r="D435" s="109"/>
      <c r="E435" s="109"/>
      <c r="F435" s="110"/>
      <c r="G435" s="166"/>
      <c r="H435" s="110"/>
      <c r="I435" s="417"/>
    </row>
    <row r="436" spans="2:9" ht="28.5" customHeight="1" thickTop="1" x14ac:dyDescent="0.25">
      <c r="B436" s="513" t="s">
        <v>322</v>
      </c>
      <c r="C436" s="12" t="s">
        <v>15</v>
      </c>
      <c r="D436" s="12" t="s">
        <v>16</v>
      </c>
      <c r="E436" s="17" t="s">
        <v>17</v>
      </c>
      <c r="F436" s="167">
        <v>2384.1799999999998</v>
      </c>
      <c r="G436" s="163">
        <v>1279</v>
      </c>
      <c r="H436" s="163">
        <f t="shared" ref="H436:H446" si="19">G436-F436</f>
        <v>-1105.1799999999998</v>
      </c>
      <c r="I436" s="516" t="s">
        <v>711</v>
      </c>
    </row>
    <row r="437" spans="2:9" ht="29.25" customHeight="1" x14ac:dyDescent="0.25">
      <c r="B437" s="514"/>
      <c r="C437" s="143" t="s">
        <v>18</v>
      </c>
      <c r="D437" s="32" t="s">
        <v>323</v>
      </c>
      <c r="E437" s="4" t="s">
        <v>77</v>
      </c>
      <c r="F437" s="23">
        <v>142</v>
      </c>
      <c r="G437" s="171">
        <v>200</v>
      </c>
      <c r="H437" s="33">
        <f t="shared" si="19"/>
        <v>58</v>
      </c>
      <c r="I437" s="517"/>
    </row>
    <row r="438" spans="2:9" ht="36" customHeight="1" x14ac:dyDescent="0.25">
      <c r="B438" s="514"/>
      <c r="C438" s="143" t="s">
        <v>21</v>
      </c>
      <c r="D438" s="32" t="s">
        <v>324</v>
      </c>
      <c r="E438" s="4" t="s">
        <v>17</v>
      </c>
      <c r="F438" s="37">
        <v>4.5999999999999999E-2</v>
      </c>
      <c r="G438" s="399">
        <f>G436/G437/365</f>
        <v>1.7520547945205477E-2</v>
      </c>
      <c r="H438" s="47">
        <f t="shared" si="19"/>
        <v>-2.8479452054794522E-2</v>
      </c>
      <c r="I438" s="517"/>
    </row>
    <row r="439" spans="2:9" ht="40.5" customHeight="1" thickBot="1" x14ac:dyDescent="0.3">
      <c r="B439" s="515"/>
      <c r="C439" s="8" t="s">
        <v>23</v>
      </c>
      <c r="D439" s="35" t="s">
        <v>325</v>
      </c>
      <c r="E439" s="9" t="s">
        <v>25</v>
      </c>
      <c r="F439" s="10">
        <v>1</v>
      </c>
      <c r="G439" s="172">
        <v>1</v>
      </c>
      <c r="H439" s="36">
        <v>0</v>
      </c>
      <c r="I439" s="518"/>
    </row>
    <row r="440" spans="2:9" ht="17.25" customHeight="1" thickTop="1" x14ac:dyDescent="0.25">
      <c r="B440" s="513" t="s">
        <v>326</v>
      </c>
      <c r="C440" s="12" t="s">
        <v>15</v>
      </c>
      <c r="D440" s="12" t="s">
        <v>16</v>
      </c>
      <c r="E440" s="17" t="s">
        <v>17</v>
      </c>
      <c r="F440" s="167">
        <v>7249</v>
      </c>
      <c r="G440" s="163">
        <v>1496.9</v>
      </c>
      <c r="H440" s="162">
        <f t="shared" si="19"/>
        <v>-5752.1</v>
      </c>
      <c r="I440" s="516" t="s">
        <v>712</v>
      </c>
    </row>
    <row r="441" spans="2:9" ht="17.25" customHeight="1" x14ac:dyDescent="0.25">
      <c r="B441" s="514"/>
      <c r="C441" s="143" t="s">
        <v>18</v>
      </c>
      <c r="D441" s="32" t="s">
        <v>111</v>
      </c>
      <c r="E441" s="4" t="s">
        <v>38</v>
      </c>
      <c r="F441" s="23">
        <v>1100</v>
      </c>
      <c r="G441" s="171">
        <v>702</v>
      </c>
      <c r="H441" s="33">
        <f t="shared" si="19"/>
        <v>-398</v>
      </c>
      <c r="I441" s="517"/>
    </row>
    <row r="442" spans="2:9" ht="25.5" customHeight="1" x14ac:dyDescent="0.25">
      <c r="B442" s="514"/>
      <c r="C442" s="143" t="s">
        <v>21</v>
      </c>
      <c r="D442" s="32" t="s">
        <v>117</v>
      </c>
      <c r="E442" s="4" t="s">
        <v>17</v>
      </c>
      <c r="F442" s="31">
        <v>6.59</v>
      </c>
      <c r="G442" s="318">
        <f>G440/G441</f>
        <v>2.1323361823361826</v>
      </c>
      <c r="H442" s="24">
        <f t="shared" si="19"/>
        <v>-4.4576638176638177</v>
      </c>
      <c r="I442" s="517"/>
    </row>
    <row r="443" spans="2:9" ht="36.75" customHeight="1" thickBot="1" x14ac:dyDescent="0.3">
      <c r="B443" s="515"/>
      <c r="C443" s="8" t="s">
        <v>23</v>
      </c>
      <c r="D443" s="35" t="s">
        <v>327</v>
      </c>
      <c r="E443" s="9" t="s">
        <v>25</v>
      </c>
      <c r="F443" s="10">
        <v>1</v>
      </c>
      <c r="G443" s="172">
        <v>1</v>
      </c>
      <c r="H443" s="36">
        <v>0</v>
      </c>
      <c r="I443" s="518"/>
    </row>
    <row r="444" spans="2:9" ht="17.25" hidden="1" customHeight="1" thickTop="1" x14ac:dyDescent="0.25">
      <c r="B444" s="513" t="s">
        <v>328</v>
      </c>
      <c r="C444" s="12" t="s">
        <v>15</v>
      </c>
      <c r="D444" s="12" t="s">
        <v>16</v>
      </c>
      <c r="E444" s="17" t="s">
        <v>17</v>
      </c>
      <c r="F444" s="22">
        <v>1036.95</v>
      </c>
      <c r="G444" s="167">
        <v>0</v>
      </c>
      <c r="H444" s="24">
        <f t="shared" si="19"/>
        <v>-1036.95</v>
      </c>
      <c r="I444" s="516"/>
    </row>
    <row r="445" spans="2:9" ht="17.25" hidden="1" customHeight="1" x14ac:dyDescent="0.25">
      <c r="B445" s="514"/>
      <c r="C445" s="143" t="s">
        <v>18</v>
      </c>
      <c r="D445" s="32" t="s">
        <v>111</v>
      </c>
      <c r="E445" s="4" t="s">
        <v>38</v>
      </c>
      <c r="F445" s="82">
        <v>400</v>
      </c>
      <c r="G445" s="168">
        <v>0</v>
      </c>
      <c r="H445" s="33">
        <f t="shared" si="19"/>
        <v>-400</v>
      </c>
      <c r="I445" s="517"/>
    </row>
    <row r="446" spans="2:9" ht="17.25" hidden="1" customHeight="1" x14ac:dyDescent="0.25">
      <c r="B446" s="514"/>
      <c r="C446" s="143" t="s">
        <v>21</v>
      </c>
      <c r="D446" s="32" t="s">
        <v>117</v>
      </c>
      <c r="E446" s="4" t="s">
        <v>17</v>
      </c>
      <c r="F446" s="83">
        <v>2.5923750000000001</v>
      </c>
      <c r="G446" s="167">
        <v>0</v>
      </c>
      <c r="H446" s="24">
        <f t="shared" si="19"/>
        <v>-2.5923750000000001</v>
      </c>
      <c r="I446" s="517"/>
    </row>
    <row r="447" spans="2:9" ht="44.25" hidden="1" customHeight="1" thickBot="1" x14ac:dyDescent="0.3">
      <c r="B447" s="515"/>
      <c r="C447" s="8" t="s">
        <v>23</v>
      </c>
      <c r="D447" s="35" t="s">
        <v>329</v>
      </c>
      <c r="E447" s="9" t="s">
        <v>25</v>
      </c>
      <c r="F447" s="10">
        <v>1</v>
      </c>
      <c r="G447" s="169">
        <v>0</v>
      </c>
      <c r="H447" s="64">
        <v>0</v>
      </c>
      <c r="I447" s="518"/>
    </row>
    <row r="448" spans="2:9" ht="27" customHeight="1" thickTop="1" x14ac:dyDescent="0.25">
      <c r="B448" s="111" t="s">
        <v>330</v>
      </c>
      <c r="C448" s="112"/>
      <c r="D448" s="112"/>
      <c r="E448" s="112"/>
      <c r="F448" s="113"/>
      <c r="G448" s="46"/>
      <c r="H448" s="113"/>
      <c r="I448" s="418"/>
    </row>
    <row r="449" spans="2:9" ht="17.25" customHeight="1" thickBot="1" x14ac:dyDescent="0.3">
      <c r="B449" s="114" t="s">
        <v>331</v>
      </c>
      <c r="C449" s="115"/>
      <c r="D449" s="115"/>
      <c r="E449" s="115"/>
      <c r="F449" s="116"/>
      <c r="G449" s="166"/>
      <c r="H449" s="116"/>
      <c r="I449" s="419"/>
    </row>
    <row r="450" spans="2:9" ht="17.25" customHeight="1" thickTop="1" x14ac:dyDescent="0.25">
      <c r="B450" s="513" t="s">
        <v>332</v>
      </c>
      <c r="C450" s="12" t="s">
        <v>15</v>
      </c>
      <c r="D450" s="12" t="s">
        <v>16</v>
      </c>
      <c r="E450" s="17" t="s">
        <v>17</v>
      </c>
      <c r="F450" s="167">
        <v>17068.8</v>
      </c>
      <c r="G450" s="163">
        <v>15054.5</v>
      </c>
      <c r="H450" s="163">
        <f t="shared" ref="H450:H456" si="20">G450-F450</f>
        <v>-2014.2999999999993</v>
      </c>
      <c r="I450" s="517" t="s">
        <v>713</v>
      </c>
    </row>
    <row r="451" spans="2:9" ht="17.25" customHeight="1" x14ac:dyDescent="0.25">
      <c r="B451" s="514"/>
      <c r="C451" s="143" t="s">
        <v>18</v>
      </c>
      <c r="D451" s="32" t="s">
        <v>174</v>
      </c>
      <c r="E451" s="4" t="s">
        <v>38</v>
      </c>
      <c r="F451" s="23">
        <v>1680</v>
      </c>
      <c r="G451" s="171">
        <v>488</v>
      </c>
      <c r="H451" s="33">
        <f t="shared" si="20"/>
        <v>-1192</v>
      </c>
      <c r="I451" s="517"/>
    </row>
    <row r="452" spans="2:9" ht="17.25" customHeight="1" x14ac:dyDescent="0.25">
      <c r="B452" s="514"/>
      <c r="C452" s="143" t="s">
        <v>21</v>
      </c>
      <c r="D452" s="32" t="s">
        <v>333</v>
      </c>
      <c r="E452" s="4" t="s">
        <v>17</v>
      </c>
      <c r="F452" s="31">
        <v>10.16</v>
      </c>
      <c r="G452" s="318">
        <f>G450/G451</f>
        <v>30.84938524590164</v>
      </c>
      <c r="H452" s="24">
        <f t="shared" si="20"/>
        <v>20.68938524590164</v>
      </c>
      <c r="I452" s="517"/>
    </row>
    <row r="453" spans="2:9" ht="37.5" customHeight="1" thickBot="1" x14ac:dyDescent="0.3">
      <c r="B453" s="515"/>
      <c r="C453" s="117" t="s">
        <v>23</v>
      </c>
      <c r="D453" s="35" t="s">
        <v>334</v>
      </c>
      <c r="E453" s="9" t="s">
        <v>25</v>
      </c>
      <c r="F453" s="10" t="s">
        <v>459</v>
      </c>
      <c r="G453" s="172">
        <v>0</v>
      </c>
      <c r="H453" s="74">
        <v>0</v>
      </c>
      <c r="I453" s="518"/>
    </row>
    <row r="454" spans="2:9" ht="17.25" customHeight="1" thickTop="1" x14ac:dyDescent="0.25">
      <c r="B454" s="513" t="s">
        <v>335</v>
      </c>
      <c r="C454" s="12" t="s">
        <v>15</v>
      </c>
      <c r="D454" s="12" t="s">
        <v>16</v>
      </c>
      <c r="E454" s="17" t="s">
        <v>17</v>
      </c>
      <c r="F454" s="167">
        <v>9793.44</v>
      </c>
      <c r="G454" s="163">
        <v>9745.6</v>
      </c>
      <c r="H454" s="162">
        <f t="shared" si="20"/>
        <v>-47.840000000000146</v>
      </c>
      <c r="I454" s="517" t="s">
        <v>714</v>
      </c>
    </row>
    <row r="455" spans="2:9" ht="25.5" customHeight="1" x14ac:dyDescent="0.25">
      <c r="B455" s="514"/>
      <c r="C455" s="143" t="s">
        <v>18</v>
      </c>
      <c r="D455" s="32" t="s">
        <v>174</v>
      </c>
      <c r="E455" s="4" t="s">
        <v>38</v>
      </c>
      <c r="F455" s="82">
        <v>216</v>
      </c>
      <c r="G455" s="171">
        <v>186</v>
      </c>
      <c r="H455" s="33">
        <f t="shared" si="20"/>
        <v>-30</v>
      </c>
      <c r="I455" s="517"/>
    </row>
    <row r="456" spans="2:9" ht="17.25" customHeight="1" x14ac:dyDescent="0.25">
      <c r="B456" s="514"/>
      <c r="C456" s="143" t="s">
        <v>21</v>
      </c>
      <c r="D456" s="32" t="s">
        <v>333</v>
      </c>
      <c r="E456" s="4" t="s">
        <v>17</v>
      </c>
      <c r="F456" s="31">
        <v>45.34</v>
      </c>
      <c r="G456" s="318">
        <f>G454/G455*1000</f>
        <v>52395.698924731187</v>
      </c>
      <c r="H456" s="24">
        <f t="shared" si="20"/>
        <v>52350.35892473119</v>
      </c>
      <c r="I456" s="517"/>
    </row>
    <row r="457" spans="2:9" ht="51.75" customHeight="1" thickBot="1" x14ac:dyDescent="0.3">
      <c r="B457" s="515"/>
      <c r="C457" s="8" t="s">
        <v>23</v>
      </c>
      <c r="D457" s="35" t="s">
        <v>336</v>
      </c>
      <c r="E457" s="9" t="s">
        <v>25</v>
      </c>
      <c r="F457" s="10" t="s">
        <v>259</v>
      </c>
      <c r="G457" s="400">
        <v>51</v>
      </c>
      <c r="H457" s="36">
        <v>0</v>
      </c>
      <c r="I457" s="518"/>
    </row>
    <row r="458" spans="2:9" ht="17.25" customHeight="1" thickTop="1" x14ac:dyDescent="0.25">
      <c r="B458" s="43" t="s">
        <v>337</v>
      </c>
      <c r="C458" s="44"/>
      <c r="D458" s="44"/>
      <c r="E458" s="44"/>
      <c r="F458" s="45"/>
      <c r="G458" s="46"/>
      <c r="H458" s="45"/>
      <c r="I458" s="411"/>
    </row>
    <row r="459" spans="2:9" ht="27" customHeight="1" x14ac:dyDescent="0.25">
      <c r="B459" s="514" t="s">
        <v>338</v>
      </c>
      <c r="C459" s="143" t="s">
        <v>15</v>
      </c>
      <c r="D459" s="143" t="s">
        <v>16</v>
      </c>
      <c r="E459" s="4" t="s">
        <v>17</v>
      </c>
      <c r="F459" s="53">
        <v>506.4</v>
      </c>
      <c r="G459" s="162">
        <v>470.5</v>
      </c>
      <c r="H459" s="162">
        <f>G459-F459</f>
        <v>-35.899999999999977</v>
      </c>
      <c r="I459" s="517" t="s">
        <v>681</v>
      </c>
    </row>
    <row r="460" spans="2:9" ht="31.5" customHeight="1" x14ac:dyDescent="0.25">
      <c r="B460" s="514"/>
      <c r="C460" s="143" t="s">
        <v>18</v>
      </c>
      <c r="D460" s="32" t="s">
        <v>339</v>
      </c>
      <c r="E460" s="4" t="s">
        <v>38</v>
      </c>
      <c r="F460" s="82">
        <v>15</v>
      </c>
      <c r="G460" s="171">
        <v>11</v>
      </c>
      <c r="H460" s="33">
        <f>G460-F460</f>
        <v>-4</v>
      </c>
      <c r="I460" s="517"/>
    </row>
    <row r="461" spans="2:9" ht="21" customHeight="1" x14ac:dyDescent="0.25">
      <c r="B461" s="514"/>
      <c r="C461" s="143" t="s">
        <v>21</v>
      </c>
      <c r="D461" s="32" t="s">
        <v>57</v>
      </c>
      <c r="E461" s="4" t="s">
        <v>17</v>
      </c>
      <c r="F461" s="53">
        <v>33.76</v>
      </c>
      <c r="G461" s="199">
        <f>G459/G460</f>
        <v>42.772727272727273</v>
      </c>
      <c r="H461" s="162">
        <f>G461-F461</f>
        <v>9.0127272727272754</v>
      </c>
      <c r="I461" s="517"/>
    </row>
    <row r="462" spans="2:9" ht="23.25" customHeight="1" thickBot="1" x14ac:dyDescent="0.3">
      <c r="B462" s="515"/>
      <c r="C462" s="8" t="s">
        <v>23</v>
      </c>
      <c r="D462" s="35" t="s">
        <v>340</v>
      </c>
      <c r="E462" s="9" t="s">
        <v>25</v>
      </c>
      <c r="F462" s="10">
        <v>1</v>
      </c>
      <c r="G462" s="172">
        <v>1</v>
      </c>
      <c r="H462" s="36">
        <v>0</v>
      </c>
      <c r="I462" s="518"/>
    </row>
    <row r="463" spans="2:9" ht="17.25" customHeight="1" thickTop="1" x14ac:dyDescent="0.25">
      <c r="B463" s="513" t="s">
        <v>341</v>
      </c>
      <c r="C463" s="12" t="s">
        <v>15</v>
      </c>
      <c r="D463" s="12" t="s">
        <v>16</v>
      </c>
      <c r="E463" s="17" t="s">
        <v>17</v>
      </c>
      <c r="F463" s="167">
        <v>706.41</v>
      </c>
      <c r="G463" s="163">
        <v>0</v>
      </c>
      <c r="H463" s="163">
        <f t="shared" ref="H463:H469" si="21">G463-F463</f>
        <v>-706.41</v>
      </c>
      <c r="I463" s="516" t="s">
        <v>682</v>
      </c>
    </row>
    <row r="464" spans="2:9" ht="17.25" customHeight="1" x14ac:dyDescent="0.25">
      <c r="B464" s="514"/>
      <c r="C464" s="143" t="s">
        <v>18</v>
      </c>
      <c r="D464" s="32" t="s">
        <v>342</v>
      </c>
      <c r="E464" s="4" t="s">
        <v>77</v>
      </c>
      <c r="F464" s="82">
        <v>30</v>
      </c>
      <c r="G464" s="316">
        <v>0</v>
      </c>
      <c r="H464" s="7">
        <f t="shared" si="21"/>
        <v>-30</v>
      </c>
      <c r="I464" s="517"/>
    </row>
    <row r="465" spans="2:9" ht="17.25" customHeight="1" x14ac:dyDescent="0.25">
      <c r="B465" s="514"/>
      <c r="C465" s="143" t="s">
        <v>21</v>
      </c>
      <c r="D465" s="32" t="s">
        <v>343</v>
      </c>
      <c r="E465" s="4" t="s">
        <v>17</v>
      </c>
      <c r="F465" s="130">
        <v>23.55</v>
      </c>
      <c r="G465" s="401">
        <v>0</v>
      </c>
      <c r="H465" s="79">
        <f t="shared" si="21"/>
        <v>-23.55</v>
      </c>
      <c r="I465" s="517"/>
    </row>
    <row r="466" spans="2:9" ht="36.75" customHeight="1" thickBot="1" x14ac:dyDescent="0.3">
      <c r="B466" s="515"/>
      <c r="C466" s="8" t="s">
        <v>23</v>
      </c>
      <c r="D466" s="35" t="s">
        <v>344</v>
      </c>
      <c r="E466" s="9" t="s">
        <v>25</v>
      </c>
      <c r="F466" s="10">
        <v>1</v>
      </c>
      <c r="G466" s="402">
        <v>0</v>
      </c>
      <c r="H466" s="40">
        <v>0</v>
      </c>
      <c r="I466" s="518"/>
    </row>
    <row r="467" spans="2:9" ht="17.25" customHeight="1" thickTop="1" x14ac:dyDescent="0.25">
      <c r="B467" s="513" t="s">
        <v>345</v>
      </c>
      <c r="C467" s="12" t="s">
        <v>15</v>
      </c>
      <c r="D467" s="12" t="s">
        <v>16</v>
      </c>
      <c r="E467" s="17" t="s">
        <v>17</v>
      </c>
      <c r="F467" s="167">
        <v>375.1</v>
      </c>
      <c r="G467" s="163">
        <v>0</v>
      </c>
      <c r="H467" s="162">
        <f t="shared" si="21"/>
        <v>-375.1</v>
      </c>
      <c r="I467" s="516" t="s">
        <v>683</v>
      </c>
    </row>
    <row r="468" spans="2:9" ht="17.25" customHeight="1" x14ac:dyDescent="0.25">
      <c r="B468" s="514"/>
      <c r="C468" s="143" t="s">
        <v>18</v>
      </c>
      <c r="D468" s="32" t="s">
        <v>111</v>
      </c>
      <c r="E468" s="4" t="s">
        <v>38</v>
      </c>
      <c r="F468" s="82">
        <v>10</v>
      </c>
      <c r="G468" s="171">
        <v>0</v>
      </c>
      <c r="H468" s="33">
        <f t="shared" si="21"/>
        <v>-10</v>
      </c>
      <c r="I468" s="517"/>
    </row>
    <row r="469" spans="2:9" ht="17.25" customHeight="1" x14ac:dyDescent="0.25">
      <c r="B469" s="514"/>
      <c r="C469" s="143" t="s">
        <v>21</v>
      </c>
      <c r="D469" s="32" t="s">
        <v>346</v>
      </c>
      <c r="E469" s="4" t="s">
        <v>17</v>
      </c>
      <c r="F469" s="53">
        <v>37.51</v>
      </c>
      <c r="G469" s="199">
        <v>0</v>
      </c>
      <c r="H469" s="162">
        <f t="shared" si="21"/>
        <v>-37.51</v>
      </c>
      <c r="I469" s="517"/>
    </row>
    <row r="470" spans="2:9" ht="17.25" customHeight="1" thickBot="1" x14ac:dyDescent="0.3">
      <c r="B470" s="515"/>
      <c r="C470" s="8" t="s">
        <v>23</v>
      </c>
      <c r="D470" s="35" t="s">
        <v>347</v>
      </c>
      <c r="E470" s="9" t="s">
        <v>25</v>
      </c>
      <c r="F470" s="10">
        <v>1</v>
      </c>
      <c r="G470" s="172">
        <v>0</v>
      </c>
      <c r="H470" s="36">
        <v>0</v>
      </c>
      <c r="I470" s="518"/>
    </row>
    <row r="471" spans="2:9" ht="17.25" customHeight="1" thickTop="1" x14ac:dyDescent="0.25">
      <c r="B471" s="544" t="s">
        <v>348</v>
      </c>
      <c r="C471" s="309" t="s">
        <v>15</v>
      </c>
      <c r="D471" s="309" t="s">
        <v>16</v>
      </c>
      <c r="E471" s="310" t="s">
        <v>17</v>
      </c>
      <c r="F471" s="311">
        <v>46.5</v>
      </c>
      <c r="G471" s="308">
        <v>0</v>
      </c>
      <c r="H471" s="308">
        <f>G471-F471</f>
        <v>-46.5</v>
      </c>
      <c r="I471" s="547" t="s">
        <v>684</v>
      </c>
    </row>
    <row r="472" spans="2:9" ht="24.75" customHeight="1" x14ac:dyDescent="0.25">
      <c r="B472" s="545"/>
      <c r="C472" s="312" t="s">
        <v>18</v>
      </c>
      <c r="D472" s="313" t="s">
        <v>349</v>
      </c>
      <c r="E472" s="314" t="s">
        <v>77</v>
      </c>
      <c r="F472" s="315">
        <v>50</v>
      </c>
      <c r="G472" s="316">
        <v>50</v>
      </c>
      <c r="H472" s="316">
        <f>G472-F472</f>
        <v>0</v>
      </c>
      <c r="I472" s="539"/>
    </row>
    <row r="473" spans="2:9" ht="26.25" customHeight="1" x14ac:dyDescent="0.25">
      <c r="B473" s="545"/>
      <c r="C473" s="312" t="s">
        <v>18</v>
      </c>
      <c r="D473" s="313" t="s">
        <v>350</v>
      </c>
      <c r="E473" s="314" t="s">
        <v>77</v>
      </c>
      <c r="F473" s="315">
        <v>3</v>
      </c>
      <c r="G473" s="316">
        <v>2</v>
      </c>
      <c r="H473" s="308">
        <f>G473-F473</f>
        <v>-1</v>
      </c>
      <c r="I473" s="539"/>
    </row>
    <row r="474" spans="2:9" ht="13.5" customHeight="1" x14ac:dyDescent="0.25">
      <c r="B474" s="545"/>
      <c r="C474" s="312" t="s">
        <v>21</v>
      </c>
      <c r="D474" s="313" t="s">
        <v>351</v>
      </c>
      <c r="E474" s="314" t="s">
        <v>17</v>
      </c>
      <c r="F474" s="317">
        <v>0.93</v>
      </c>
      <c r="G474" s="199">
        <v>0</v>
      </c>
      <c r="H474" s="318">
        <v>0</v>
      </c>
      <c r="I474" s="539"/>
    </row>
    <row r="475" spans="2:9" ht="41.25" customHeight="1" thickBot="1" x14ac:dyDescent="0.3">
      <c r="B475" s="546"/>
      <c r="C475" s="319" t="s">
        <v>23</v>
      </c>
      <c r="D475" s="320" t="s">
        <v>352</v>
      </c>
      <c r="E475" s="321" t="s">
        <v>25</v>
      </c>
      <c r="F475" s="172">
        <v>1</v>
      </c>
      <c r="G475" s="403">
        <v>1</v>
      </c>
      <c r="H475" s="322">
        <v>0</v>
      </c>
      <c r="I475" s="540"/>
    </row>
    <row r="476" spans="2:9" ht="17.25" customHeight="1" thickTop="1" x14ac:dyDescent="0.25">
      <c r="B476" s="43" t="s">
        <v>353</v>
      </c>
      <c r="C476" s="44"/>
      <c r="D476" s="44"/>
      <c r="E476" s="44"/>
      <c r="F476" s="45"/>
      <c r="G476" s="46"/>
      <c r="H476" s="45"/>
      <c r="I476" s="411"/>
    </row>
    <row r="477" spans="2:9" ht="24.75" customHeight="1" x14ac:dyDescent="0.25">
      <c r="B477" s="514" t="s">
        <v>354</v>
      </c>
      <c r="C477" s="143" t="s">
        <v>15</v>
      </c>
      <c r="D477" s="143" t="s">
        <v>16</v>
      </c>
      <c r="E477" s="4" t="s">
        <v>17</v>
      </c>
      <c r="F477" s="193">
        <v>115824</v>
      </c>
      <c r="G477" s="162">
        <f>41470.4+20071.7</f>
        <v>61542.100000000006</v>
      </c>
      <c r="H477" s="162">
        <f>G477-F477</f>
        <v>-54281.899999999994</v>
      </c>
      <c r="I477" s="517" t="s">
        <v>715</v>
      </c>
    </row>
    <row r="478" spans="2:9" ht="35.25" customHeight="1" x14ac:dyDescent="0.25">
      <c r="B478" s="514"/>
      <c r="C478" s="143" t="s">
        <v>18</v>
      </c>
      <c r="D478" s="32" t="s">
        <v>355</v>
      </c>
      <c r="E478" s="4" t="s">
        <v>38</v>
      </c>
      <c r="F478" s="63">
        <v>4800</v>
      </c>
      <c r="G478" s="171">
        <v>2588</v>
      </c>
      <c r="H478" s="33">
        <f>G478-F478</f>
        <v>-2212</v>
      </c>
      <c r="I478" s="517"/>
    </row>
    <row r="479" spans="2:9" ht="21" customHeight="1" x14ac:dyDescent="0.25">
      <c r="B479" s="514"/>
      <c r="C479" s="143" t="s">
        <v>21</v>
      </c>
      <c r="D479" s="32" t="s">
        <v>57</v>
      </c>
      <c r="E479" s="4" t="s">
        <v>17</v>
      </c>
      <c r="F479" s="296">
        <v>24.13</v>
      </c>
      <c r="G479" s="318">
        <f>G477/G478</f>
        <v>23.7797913446677</v>
      </c>
      <c r="H479" s="24">
        <f>G479-F479</f>
        <v>-0.35020865533229895</v>
      </c>
      <c r="I479" s="517"/>
    </row>
    <row r="480" spans="2:9" ht="47.25" customHeight="1" thickBot="1" x14ac:dyDescent="0.3">
      <c r="B480" s="515"/>
      <c r="C480" s="8" t="s">
        <v>23</v>
      </c>
      <c r="D480" s="35" t="s">
        <v>356</v>
      </c>
      <c r="E480" s="9" t="s">
        <v>25</v>
      </c>
      <c r="F480" s="104" t="s">
        <v>87</v>
      </c>
      <c r="G480" s="394">
        <v>2.3E-2</v>
      </c>
      <c r="H480" s="36">
        <v>0</v>
      </c>
      <c r="I480" s="518"/>
    </row>
    <row r="481" spans="2:13" ht="17.25" hidden="1" customHeight="1" thickTop="1" x14ac:dyDescent="0.25">
      <c r="B481" s="514" t="s">
        <v>357</v>
      </c>
      <c r="C481" s="143" t="s">
        <v>15</v>
      </c>
      <c r="D481" s="143" t="s">
        <v>16</v>
      </c>
      <c r="E481" s="4" t="s">
        <v>17</v>
      </c>
      <c r="F481" s="296">
        <v>50664</v>
      </c>
      <c r="G481" s="24">
        <v>0</v>
      </c>
      <c r="H481" s="24">
        <f>G481-F481</f>
        <v>-50664</v>
      </c>
      <c r="I481" s="517"/>
    </row>
    <row r="482" spans="2:13" ht="24" hidden="1" customHeight="1" x14ac:dyDescent="0.25">
      <c r="B482" s="514"/>
      <c r="C482" s="143" t="s">
        <v>18</v>
      </c>
      <c r="D482" s="32" t="s">
        <v>69</v>
      </c>
      <c r="E482" s="4" t="s">
        <v>38</v>
      </c>
      <c r="F482" s="63">
        <v>0</v>
      </c>
      <c r="G482" s="33" t="s">
        <v>461</v>
      </c>
      <c r="H482" s="33" t="e">
        <f>G482-F482</f>
        <v>#VALUE!</v>
      </c>
      <c r="I482" s="517"/>
    </row>
    <row r="483" spans="2:13" ht="14.25" hidden="1" customHeight="1" x14ac:dyDescent="0.25">
      <c r="B483" s="514"/>
      <c r="C483" s="143" t="s">
        <v>21</v>
      </c>
      <c r="D483" s="32" t="s">
        <v>57</v>
      </c>
      <c r="E483" s="4" t="s">
        <v>358</v>
      </c>
      <c r="F483" s="296">
        <v>0</v>
      </c>
      <c r="G483" s="24">
        <v>0</v>
      </c>
      <c r="H483" s="24">
        <f>G483-F483</f>
        <v>0</v>
      </c>
      <c r="I483" s="517"/>
    </row>
    <row r="484" spans="2:13" ht="49.5" hidden="1" customHeight="1" thickBot="1" x14ac:dyDescent="0.3">
      <c r="B484" s="515"/>
      <c r="C484" s="8" t="s">
        <v>23</v>
      </c>
      <c r="D484" s="35" t="s">
        <v>70</v>
      </c>
      <c r="E484" s="9" t="s">
        <v>25</v>
      </c>
      <c r="F484" s="104">
        <v>1</v>
      </c>
      <c r="G484" s="11">
        <v>1</v>
      </c>
      <c r="H484" s="36">
        <v>0</v>
      </c>
      <c r="I484" s="518"/>
    </row>
    <row r="485" spans="2:13" ht="15.75" hidden="1" thickTop="1" x14ac:dyDescent="0.25">
      <c r="B485" s="514" t="s">
        <v>637</v>
      </c>
      <c r="C485" s="143" t="s">
        <v>15</v>
      </c>
      <c r="D485" s="143" t="s">
        <v>16</v>
      </c>
      <c r="E485" s="4" t="s">
        <v>17</v>
      </c>
      <c r="F485" s="377"/>
      <c r="G485" s="24"/>
      <c r="H485" s="24"/>
      <c r="I485" s="517"/>
      <c r="L485" s="381"/>
    </row>
    <row r="486" spans="2:13" hidden="1" x14ac:dyDescent="0.25">
      <c r="B486" s="514"/>
      <c r="C486" s="143" t="s">
        <v>18</v>
      </c>
      <c r="D486" s="32" t="s">
        <v>111</v>
      </c>
      <c r="E486" s="4" t="s">
        <v>38</v>
      </c>
      <c r="F486" s="63"/>
      <c r="G486" s="33"/>
      <c r="H486" s="33"/>
      <c r="I486" s="517"/>
      <c r="M486" s="382"/>
    </row>
    <row r="487" spans="2:13" hidden="1" x14ac:dyDescent="0.25">
      <c r="B487" s="514"/>
      <c r="C487" s="143" t="s">
        <v>21</v>
      </c>
      <c r="D487" s="32" t="s">
        <v>57</v>
      </c>
      <c r="E487" s="4" t="s">
        <v>17</v>
      </c>
      <c r="F487" s="377"/>
      <c r="G487" s="24"/>
      <c r="H487" s="24"/>
      <c r="I487" s="517"/>
      <c r="M487" s="382"/>
    </row>
    <row r="488" spans="2:13" ht="64.5" hidden="1" thickBot="1" x14ac:dyDescent="0.3">
      <c r="B488" s="515"/>
      <c r="C488" s="8" t="s">
        <v>23</v>
      </c>
      <c r="D488" s="35" t="s">
        <v>638</v>
      </c>
      <c r="E488" s="9" t="s">
        <v>25</v>
      </c>
      <c r="F488" s="104"/>
      <c r="G488" s="11"/>
      <c r="H488" s="36"/>
      <c r="I488" s="518"/>
      <c r="M488" s="380"/>
    </row>
    <row r="489" spans="2:13" ht="20.25" customHeight="1" thickTop="1" x14ac:dyDescent="0.25">
      <c r="B489" s="598" t="s">
        <v>359</v>
      </c>
      <c r="C489" s="599"/>
      <c r="D489" s="599"/>
      <c r="E489" s="599"/>
      <c r="F489" s="599"/>
      <c r="G489" s="599"/>
      <c r="H489" s="599"/>
      <c r="I489" s="600"/>
      <c r="M489" s="380"/>
    </row>
    <row r="490" spans="2:13" ht="45.75" customHeight="1" x14ac:dyDescent="0.25">
      <c r="B490" s="514" t="s">
        <v>360</v>
      </c>
      <c r="C490" s="143" t="s">
        <v>15</v>
      </c>
      <c r="D490" s="143" t="s">
        <v>16</v>
      </c>
      <c r="E490" s="4" t="s">
        <v>17</v>
      </c>
      <c r="F490" s="53">
        <v>143895.47</v>
      </c>
      <c r="G490" s="199">
        <v>56780</v>
      </c>
      <c r="H490" s="162">
        <f>G490-F490</f>
        <v>-87115.47</v>
      </c>
      <c r="I490" s="516" t="s">
        <v>618</v>
      </c>
      <c r="M490" s="383"/>
    </row>
    <row r="491" spans="2:13" ht="36.75" customHeight="1" x14ac:dyDescent="0.25">
      <c r="B491" s="514"/>
      <c r="C491" s="143" t="s">
        <v>18</v>
      </c>
      <c r="D491" s="32" t="s">
        <v>361</v>
      </c>
      <c r="E491" s="4" t="s">
        <v>77</v>
      </c>
      <c r="F491" s="31">
        <v>50</v>
      </c>
      <c r="G491" s="171">
        <v>14</v>
      </c>
      <c r="H491" s="24">
        <f>G491-F491</f>
        <v>-36</v>
      </c>
      <c r="I491" s="517"/>
    </row>
    <row r="492" spans="2:13" ht="40.5" customHeight="1" x14ac:dyDescent="0.25">
      <c r="B492" s="514"/>
      <c r="C492" s="143" t="s">
        <v>21</v>
      </c>
      <c r="D492" s="32" t="s">
        <v>362</v>
      </c>
      <c r="E492" s="4" t="s">
        <v>17</v>
      </c>
      <c r="F492" s="31">
        <v>2877.91</v>
      </c>
      <c r="G492" s="199">
        <f>G490/G491</f>
        <v>4055.7142857142858</v>
      </c>
      <c r="H492" s="24">
        <f>G492-F492</f>
        <v>1177.8042857142859</v>
      </c>
      <c r="I492" s="517"/>
    </row>
    <row r="493" spans="2:13" ht="33.75" customHeight="1" thickBot="1" x14ac:dyDescent="0.3">
      <c r="B493" s="515"/>
      <c r="C493" s="8" t="s">
        <v>23</v>
      </c>
      <c r="D493" s="35" t="s">
        <v>363</v>
      </c>
      <c r="E493" s="9" t="s">
        <v>25</v>
      </c>
      <c r="F493" s="10">
        <v>1</v>
      </c>
      <c r="G493" s="172">
        <f>G491/F491</f>
        <v>0.28000000000000003</v>
      </c>
      <c r="H493" s="10">
        <v>0</v>
      </c>
      <c r="I493" s="518"/>
    </row>
    <row r="494" spans="2:13" ht="17.25" customHeight="1" thickTop="1" x14ac:dyDescent="0.25">
      <c r="B494" s="532" t="s">
        <v>364</v>
      </c>
      <c r="C494" s="533"/>
      <c r="D494" s="533"/>
      <c r="E494" s="533"/>
      <c r="F494" s="533"/>
      <c r="G494" s="533"/>
      <c r="H494" s="533"/>
      <c r="I494" s="597"/>
    </row>
    <row r="495" spans="2:13" ht="17.25" customHeight="1" x14ac:dyDescent="0.25">
      <c r="B495" s="506" t="s">
        <v>365</v>
      </c>
      <c r="C495" s="507"/>
      <c r="D495" s="507"/>
      <c r="E495" s="507"/>
      <c r="F495" s="507"/>
      <c r="G495" s="507"/>
      <c r="H495" s="507"/>
      <c r="I495" s="508"/>
    </row>
    <row r="496" spans="2:13" ht="17.25" customHeight="1" x14ac:dyDescent="0.25">
      <c r="B496" s="514" t="s">
        <v>366</v>
      </c>
      <c r="C496" s="143" t="s">
        <v>15</v>
      </c>
      <c r="D496" s="143" t="s">
        <v>16</v>
      </c>
      <c r="E496" s="4" t="s">
        <v>17</v>
      </c>
      <c r="F496" s="167">
        <v>158292.43</v>
      </c>
      <c r="G496" s="162">
        <v>128942.7</v>
      </c>
      <c r="H496" s="162">
        <f t="shared" ref="H496:H503" si="22">G496-F496</f>
        <v>-29349.729999999996</v>
      </c>
      <c r="I496" s="516" t="s">
        <v>619</v>
      </c>
    </row>
    <row r="497" spans="2:9" ht="37.5" customHeight="1" x14ac:dyDescent="0.25">
      <c r="B497" s="514"/>
      <c r="C497" s="143" t="s">
        <v>18</v>
      </c>
      <c r="D497" s="32" t="s">
        <v>367</v>
      </c>
      <c r="E497" s="4" t="s">
        <v>77</v>
      </c>
      <c r="F497" s="23">
        <v>28</v>
      </c>
      <c r="G497" s="33">
        <v>28</v>
      </c>
      <c r="H497" s="24">
        <f t="shared" si="22"/>
        <v>0</v>
      </c>
      <c r="I497" s="517"/>
    </row>
    <row r="498" spans="2:9" ht="43.5" customHeight="1" x14ac:dyDescent="0.25">
      <c r="B498" s="514"/>
      <c r="C498" s="143" t="s">
        <v>21</v>
      </c>
      <c r="D498" s="32" t="s">
        <v>368</v>
      </c>
      <c r="E498" s="4" t="s">
        <v>17</v>
      </c>
      <c r="F498" s="53">
        <v>5653.301071428571</v>
      </c>
      <c r="G498" s="162">
        <f>G496/G497</f>
        <v>4605.0964285714281</v>
      </c>
      <c r="H498" s="162">
        <f t="shared" si="22"/>
        <v>-1048.204642857143</v>
      </c>
      <c r="I498" s="517"/>
    </row>
    <row r="499" spans="2:9" ht="25.5" customHeight="1" thickBot="1" x14ac:dyDescent="0.3">
      <c r="B499" s="515"/>
      <c r="C499" s="8" t="s">
        <v>23</v>
      </c>
      <c r="D499" s="35" t="s">
        <v>369</v>
      </c>
      <c r="E499" s="9" t="s">
        <v>25</v>
      </c>
      <c r="F499" s="10">
        <v>1</v>
      </c>
      <c r="G499" s="10">
        <v>1</v>
      </c>
      <c r="H499" s="36">
        <f t="shared" si="22"/>
        <v>0</v>
      </c>
      <c r="I499" s="518"/>
    </row>
    <row r="500" spans="2:9" ht="17.25" customHeight="1" thickTop="1" x14ac:dyDescent="0.25">
      <c r="B500" s="523" t="s">
        <v>370</v>
      </c>
      <c r="C500" s="13" t="s">
        <v>15</v>
      </c>
      <c r="D500" s="13" t="s">
        <v>16</v>
      </c>
      <c r="E500" s="14" t="s">
        <v>17</v>
      </c>
      <c r="F500" s="205">
        <v>46367.85</v>
      </c>
      <c r="G500" s="162">
        <v>25973.1</v>
      </c>
      <c r="H500" s="206">
        <f t="shared" si="22"/>
        <v>-20394.75</v>
      </c>
      <c r="I500" s="531" t="s">
        <v>599</v>
      </c>
    </row>
    <row r="501" spans="2:9" ht="17.25" customHeight="1" x14ac:dyDescent="0.25">
      <c r="B501" s="519"/>
      <c r="C501" s="143" t="s">
        <v>18</v>
      </c>
      <c r="D501" s="32" t="s">
        <v>371</v>
      </c>
      <c r="E501" s="4" t="s">
        <v>77</v>
      </c>
      <c r="F501" s="23">
        <v>21</v>
      </c>
      <c r="G501" s="33">
        <v>11</v>
      </c>
      <c r="H501" s="7">
        <f t="shared" si="22"/>
        <v>-10</v>
      </c>
      <c r="I501" s="517"/>
    </row>
    <row r="502" spans="2:9" ht="17.25" customHeight="1" x14ac:dyDescent="0.25">
      <c r="B502" s="519"/>
      <c r="C502" s="143" t="s">
        <v>21</v>
      </c>
      <c r="D502" s="32" t="s">
        <v>372</v>
      </c>
      <c r="E502" s="4" t="s">
        <v>17</v>
      </c>
      <c r="F502" s="53">
        <v>2207.9899999999998</v>
      </c>
      <c r="G502" s="162">
        <f>G500/G501</f>
        <v>2361.1909090909089</v>
      </c>
      <c r="H502" s="5">
        <f t="shared" si="22"/>
        <v>153.20090909090914</v>
      </c>
      <c r="I502" s="517"/>
    </row>
    <row r="503" spans="2:9" ht="17.25" customHeight="1" thickBot="1" x14ac:dyDescent="0.3">
      <c r="B503" s="520"/>
      <c r="C503" s="8" t="s">
        <v>23</v>
      </c>
      <c r="D503" s="35" t="s">
        <v>373</v>
      </c>
      <c r="E503" s="9" t="s">
        <v>25</v>
      </c>
      <c r="F503" s="10">
        <v>1</v>
      </c>
      <c r="G503" s="10">
        <v>1</v>
      </c>
      <c r="H503" s="36">
        <f t="shared" si="22"/>
        <v>0</v>
      </c>
      <c r="I503" s="518"/>
    </row>
    <row r="504" spans="2:9" ht="17.25" customHeight="1" thickTop="1" thickBot="1" x14ac:dyDescent="0.3">
      <c r="B504" s="601" t="s">
        <v>374</v>
      </c>
      <c r="C504" s="602"/>
      <c r="D504" s="602"/>
      <c r="E504" s="119"/>
      <c r="F504" s="120"/>
      <c r="G504" s="120"/>
      <c r="H504" s="121"/>
      <c r="I504" s="420"/>
    </row>
    <row r="505" spans="2:9" ht="17.25" hidden="1" customHeight="1" thickTop="1" thickBot="1" x14ac:dyDescent="0.3">
      <c r="B505" s="524" t="s">
        <v>375</v>
      </c>
      <c r="C505" s="143" t="s">
        <v>15</v>
      </c>
      <c r="D505" s="143" t="s">
        <v>16</v>
      </c>
      <c r="E505" s="4" t="s">
        <v>17</v>
      </c>
      <c r="F505" s="81">
        <v>0</v>
      </c>
      <c r="G505" s="81">
        <v>0</v>
      </c>
      <c r="H505" s="81">
        <v>0</v>
      </c>
      <c r="I505" s="516"/>
    </row>
    <row r="506" spans="2:9" ht="17.25" hidden="1" customHeight="1" thickTop="1" x14ac:dyDescent="0.25">
      <c r="B506" s="519"/>
      <c r="C506" s="143" t="s">
        <v>18</v>
      </c>
      <c r="D506" s="32" t="s">
        <v>376</v>
      </c>
      <c r="E506" s="4" t="s">
        <v>38</v>
      </c>
      <c r="F506" s="80">
        <v>0</v>
      </c>
      <c r="G506" s="80">
        <v>0</v>
      </c>
      <c r="H506" s="80">
        <v>0</v>
      </c>
      <c r="I506" s="517"/>
    </row>
    <row r="507" spans="2:9" ht="17.25" hidden="1" customHeight="1" thickTop="1" x14ac:dyDescent="0.25">
      <c r="B507" s="519"/>
      <c r="C507" s="143" t="s">
        <v>21</v>
      </c>
      <c r="D507" s="32" t="s">
        <v>377</v>
      </c>
      <c r="E507" s="4" t="s">
        <v>17</v>
      </c>
      <c r="F507" s="81">
        <v>0</v>
      </c>
      <c r="G507" s="81">
        <v>0</v>
      </c>
      <c r="H507" s="81">
        <v>0</v>
      </c>
      <c r="I507" s="517"/>
    </row>
    <row r="508" spans="2:9" ht="17.25" hidden="1" customHeight="1" thickTop="1" x14ac:dyDescent="0.25">
      <c r="B508" s="520"/>
      <c r="C508" s="8" t="s">
        <v>23</v>
      </c>
      <c r="D508" s="35" t="s">
        <v>378</v>
      </c>
      <c r="E508" s="9" t="s">
        <v>25</v>
      </c>
      <c r="F508" s="36">
        <v>0</v>
      </c>
      <c r="G508" s="36">
        <v>0</v>
      </c>
      <c r="H508" s="36">
        <v>0</v>
      </c>
      <c r="I508" s="518"/>
    </row>
    <row r="509" spans="2:9" ht="17.25" customHeight="1" thickTop="1" x14ac:dyDescent="0.25">
      <c r="B509" s="523" t="s">
        <v>379</v>
      </c>
      <c r="C509" s="143" t="s">
        <v>15</v>
      </c>
      <c r="D509" s="143" t="s">
        <v>16</v>
      </c>
      <c r="E509" s="4" t="s">
        <v>17</v>
      </c>
      <c r="F509" s="84">
        <v>27267.95</v>
      </c>
      <c r="G509" s="317">
        <v>25179.599999999999</v>
      </c>
      <c r="H509" s="31">
        <f t="shared" ref="H509:H528" si="23">G509-F509</f>
        <v>-2088.3500000000022</v>
      </c>
      <c r="I509" s="516" t="s">
        <v>620</v>
      </c>
    </row>
    <row r="510" spans="2:9" ht="25.5" customHeight="1" x14ac:dyDescent="0.25">
      <c r="B510" s="519"/>
      <c r="C510" s="143" t="s">
        <v>18</v>
      </c>
      <c r="D510" s="32" t="s">
        <v>380</v>
      </c>
      <c r="E510" s="4" t="s">
        <v>38</v>
      </c>
      <c r="F510" s="23">
        <v>66</v>
      </c>
      <c r="G510" s="75">
        <v>64</v>
      </c>
      <c r="H510" s="122">
        <f t="shared" si="23"/>
        <v>-2</v>
      </c>
      <c r="I510" s="517"/>
    </row>
    <row r="511" spans="2:9" ht="24.75" customHeight="1" x14ac:dyDescent="0.25">
      <c r="B511" s="519"/>
      <c r="C511" s="143" t="s">
        <v>21</v>
      </c>
      <c r="D511" s="32" t="s">
        <v>377</v>
      </c>
      <c r="E511" s="4" t="s">
        <v>17</v>
      </c>
      <c r="F511" s="53">
        <f>F509/F510</f>
        <v>413.15075757575761</v>
      </c>
      <c r="G511" s="53">
        <f>G509/G510</f>
        <v>393.43124999999998</v>
      </c>
      <c r="H511" s="167">
        <f t="shared" si="23"/>
        <v>-19.719507575757632</v>
      </c>
      <c r="I511" s="517"/>
    </row>
    <row r="512" spans="2:9" ht="57" customHeight="1" thickBot="1" x14ac:dyDescent="0.3">
      <c r="B512" s="520"/>
      <c r="C512" s="8" t="s">
        <v>23</v>
      </c>
      <c r="D512" s="35" t="s">
        <v>378</v>
      </c>
      <c r="E512" s="9" t="s">
        <v>25</v>
      </c>
      <c r="F512" s="10">
        <v>1</v>
      </c>
      <c r="G512" s="10">
        <v>1</v>
      </c>
      <c r="H512" s="123">
        <f t="shared" si="23"/>
        <v>0</v>
      </c>
      <c r="I512" s="518"/>
    </row>
    <row r="513" spans="2:9" ht="17.25" customHeight="1" thickTop="1" x14ac:dyDescent="0.25">
      <c r="B513" s="513" t="s">
        <v>381</v>
      </c>
      <c r="C513" s="12" t="s">
        <v>15</v>
      </c>
      <c r="D513" s="12" t="s">
        <v>16</v>
      </c>
      <c r="E513" s="17" t="s">
        <v>17</v>
      </c>
      <c r="F513" s="167">
        <v>1302075.8</v>
      </c>
      <c r="G513" s="339">
        <v>1075240.6000000001</v>
      </c>
      <c r="H513" s="163">
        <f t="shared" si="23"/>
        <v>-226835.19999999995</v>
      </c>
      <c r="I513" s="547" t="s">
        <v>644</v>
      </c>
    </row>
    <row r="514" spans="2:9" ht="21.75" customHeight="1" x14ac:dyDescent="0.25">
      <c r="B514" s="514"/>
      <c r="C514" s="143" t="s">
        <v>18</v>
      </c>
      <c r="D514" s="32" t="s">
        <v>382</v>
      </c>
      <c r="E514" s="4" t="s">
        <v>38</v>
      </c>
      <c r="F514" s="33">
        <v>7980</v>
      </c>
      <c r="G514" s="404">
        <v>7117</v>
      </c>
      <c r="H514" s="7">
        <f t="shared" si="23"/>
        <v>-863</v>
      </c>
      <c r="I514" s="539"/>
    </row>
    <row r="515" spans="2:9" ht="25.5" customHeight="1" x14ac:dyDescent="0.25">
      <c r="B515" s="514"/>
      <c r="C515" s="143" t="s">
        <v>18</v>
      </c>
      <c r="D515" s="32" t="s">
        <v>383</v>
      </c>
      <c r="E515" s="4" t="s">
        <v>38</v>
      </c>
      <c r="F515" s="33">
        <v>12000</v>
      </c>
      <c r="G515" s="404">
        <v>10480</v>
      </c>
      <c r="H515" s="7">
        <f t="shared" si="23"/>
        <v>-1520</v>
      </c>
      <c r="I515" s="539"/>
    </row>
    <row r="516" spans="2:9" ht="12.75" customHeight="1" x14ac:dyDescent="0.25">
      <c r="B516" s="514"/>
      <c r="C516" s="143" t="s">
        <v>18</v>
      </c>
      <c r="D516" s="32" t="s">
        <v>384</v>
      </c>
      <c r="E516" s="4" t="s">
        <v>38</v>
      </c>
      <c r="F516" s="33">
        <v>7500</v>
      </c>
      <c r="G516" s="404">
        <v>10896</v>
      </c>
      <c r="H516" s="7">
        <f t="shared" si="23"/>
        <v>3396</v>
      </c>
      <c r="I516" s="539"/>
    </row>
    <row r="517" spans="2:9" ht="24.75" customHeight="1" x14ac:dyDescent="0.25">
      <c r="B517" s="514"/>
      <c r="C517" s="143" t="s">
        <v>21</v>
      </c>
      <c r="D517" s="32" t="s">
        <v>385</v>
      </c>
      <c r="E517" s="4" t="s">
        <v>358</v>
      </c>
      <c r="F517" s="24">
        <v>5000</v>
      </c>
      <c r="G517" s="405">
        <v>3867.3</v>
      </c>
      <c r="H517" s="5">
        <f t="shared" si="23"/>
        <v>-1132.6999999999998</v>
      </c>
      <c r="I517" s="539"/>
    </row>
    <row r="518" spans="2:9" ht="27" customHeight="1" x14ac:dyDescent="0.25">
      <c r="B518" s="514"/>
      <c r="C518" s="143" t="s">
        <v>21</v>
      </c>
      <c r="D518" s="32" t="s">
        <v>386</v>
      </c>
      <c r="E518" s="4" t="s">
        <v>358</v>
      </c>
      <c r="F518" s="24">
        <v>4000</v>
      </c>
      <c r="G518" s="405">
        <v>3344.01</v>
      </c>
      <c r="H518" s="5">
        <f t="shared" si="23"/>
        <v>-655.98999999999978</v>
      </c>
      <c r="I518" s="539"/>
    </row>
    <row r="519" spans="2:9" ht="28.5" customHeight="1" x14ac:dyDescent="0.25">
      <c r="B519" s="514"/>
      <c r="C519" s="143" t="s">
        <v>21</v>
      </c>
      <c r="D519" s="32" t="s">
        <v>387</v>
      </c>
      <c r="E519" s="4" t="s">
        <v>358</v>
      </c>
      <c r="F519" s="24">
        <v>2000</v>
      </c>
      <c r="G519" s="405">
        <v>1031.28</v>
      </c>
      <c r="H519" s="5">
        <f t="shared" si="23"/>
        <v>-968.72</v>
      </c>
      <c r="I519" s="539"/>
    </row>
    <row r="520" spans="2:9" ht="12.75" customHeight="1" thickBot="1" x14ac:dyDescent="0.3">
      <c r="B520" s="515"/>
      <c r="C520" s="8" t="s">
        <v>23</v>
      </c>
      <c r="D520" s="35" t="s">
        <v>388</v>
      </c>
      <c r="E520" s="9" t="s">
        <v>25</v>
      </c>
      <c r="F520" s="10">
        <v>1</v>
      </c>
      <c r="G520" s="10">
        <v>1</v>
      </c>
      <c r="H520" s="36">
        <f t="shared" si="23"/>
        <v>0</v>
      </c>
      <c r="I520" s="540"/>
    </row>
    <row r="521" spans="2:9" ht="17.25" customHeight="1" thickTop="1" x14ac:dyDescent="0.25">
      <c r="B521" s="513" t="s">
        <v>389</v>
      </c>
      <c r="C521" s="12" t="s">
        <v>15</v>
      </c>
      <c r="D521" s="12" t="s">
        <v>16</v>
      </c>
      <c r="E521" s="17" t="s">
        <v>17</v>
      </c>
      <c r="F521" s="167">
        <v>140489.20000000001</v>
      </c>
      <c r="G521" s="21">
        <v>69782.399999999994</v>
      </c>
      <c r="H521" s="163">
        <f t="shared" si="23"/>
        <v>-70706.800000000017</v>
      </c>
      <c r="I521" s="531" t="s">
        <v>685</v>
      </c>
    </row>
    <row r="522" spans="2:9" ht="26.25" customHeight="1" x14ac:dyDescent="0.25">
      <c r="B522" s="514"/>
      <c r="C522" s="143" t="s">
        <v>18</v>
      </c>
      <c r="D522" s="32" t="s">
        <v>390</v>
      </c>
      <c r="E522" s="4" t="s">
        <v>38</v>
      </c>
      <c r="F522" s="23">
        <v>8856</v>
      </c>
      <c r="G522" s="33">
        <v>3105</v>
      </c>
      <c r="H522" s="7">
        <f t="shared" si="23"/>
        <v>-5751</v>
      </c>
      <c r="I522" s="517"/>
    </row>
    <row r="523" spans="2:9" ht="38.25" customHeight="1" x14ac:dyDescent="0.25">
      <c r="B523" s="514"/>
      <c r="C523" s="143" t="s">
        <v>21</v>
      </c>
      <c r="D523" s="32" t="s">
        <v>391</v>
      </c>
      <c r="E523" s="4" t="s">
        <v>17</v>
      </c>
      <c r="F523" s="83">
        <v>15.9</v>
      </c>
      <c r="G523" s="24">
        <f>G521/G522</f>
        <v>22.474202898550722</v>
      </c>
      <c r="H523" s="5">
        <f t="shared" si="23"/>
        <v>6.5742028985507215</v>
      </c>
      <c r="I523" s="517"/>
    </row>
    <row r="524" spans="2:9" ht="70.5" customHeight="1" thickBot="1" x14ac:dyDescent="0.3">
      <c r="B524" s="515"/>
      <c r="C524" s="8" t="s">
        <v>23</v>
      </c>
      <c r="D524" s="35" t="s">
        <v>392</v>
      </c>
      <c r="E524" s="9" t="s">
        <v>25</v>
      </c>
      <c r="F524" s="74">
        <v>0.04</v>
      </c>
      <c r="G524" s="10">
        <v>-0.22500000000000001</v>
      </c>
      <c r="H524" s="10">
        <f>G524-F524</f>
        <v>-0.26500000000000001</v>
      </c>
      <c r="I524" s="518"/>
    </row>
    <row r="525" spans="2:9" ht="17.25" hidden="1" customHeight="1" thickBot="1" x14ac:dyDescent="0.3">
      <c r="B525" s="603" t="s">
        <v>393</v>
      </c>
      <c r="C525" s="297"/>
      <c r="D525" s="13" t="s">
        <v>16</v>
      </c>
      <c r="E525" s="14" t="s">
        <v>17</v>
      </c>
      <c r="F525" s="84">
        <v>7345</v>
      </c>
      <c r="G525" s="118">
        <v>0</v>
      </c>
      <c r="H525" s="118">
        <f t="shared" si="23"/>
        <v>-7345</v>
      </c>
      <c r="I525" s="531"/>
    </row>
    <row r="526" spans="2:9" ht="17.25" hidden="1" customHeight="1" thickTop="1" x14ac:dyDescent="0.25">
      <c r="B526" s="514"/>
      <c r="C526" s="294"/>
      <c r="D526" s="32" t="s">
        <v>390</v>
      </c>
      <c r="E526" s="4" t="s">
        <v>38</v>
      </c>
      <c r="F526" s="23">
        <v>10</v>
      </c>
      <c r="G526" s="33">
        <v>0</v>
      </c>
      <c r="H526" s="7">
        <f t="shared" si="23"/>
        <v>-10</v>
      </c>
      <c r="I526" s="517"/>
    </row>
    <row r="527" spans="2:9" ht="17.25" hidden="1" customHeight="1" thickTop="1" x14ac:dyDescent="0.25">
      <c r="B527" s="514"/>
      <c r="C527" s="294"/>
      <c r="D527" s="32" t="s">
        <v>394</v>
      </c>
      <c r="E527" s="4" t="s">
        <v>17</v>
      </c>
      <c r="F527" s="31">
        <v>734.5</v>
      </c>
      <c r="G527" s="24">
        <v>0</v>
      </c>
      <c r="H527" s="5">
        <f t="shared" si="23"/>
        <v>-734.5</v>
      </c>
      <c r="I527" s="517"/>
    </row>
    <row r="528" spans="2:9" ht="73.5" hidden="1" customHeight="1" thickTop="1" x14ac:dyDescent="0.25">
      <c r="B528" s="515"/>
      <c r="C528" s="295"/>
      <c r="D528" s="35" t="s">
        <v>395</v>
      </c>
      <c r="E528" s="9" t="s">
        <v>25</v>
      </c>
      <c r="F528" s="10">
        <v>1</v>
      </c>
      <c r="G528" s="10">
        <v>0</v>
      </c>
      <c r="H528" s="10">
        <f t="shared" si="23"/>
        <v>-1</v>
      </c>
      <c r="I528" s="518"/>
    </row>
    <row r="529" spans="2:9" ht="17.25" customHeight="1" thickTop="1" x14ac:dyDescent="0.25">
      <c r="B529" s="298" t="s">
        <v>396</v>
      </c>
      <c r="C529" s="124"/>
      <c r="D529" s="125"/>
      <c r="E529" s="126"/>
      <c r="F529" s="127"/>
      <c r="G529" s="127"/>
      <c r="H529" s="127"/>
      <c r="I529" s="421"/>
    </row>
    <row r="530" spans="2:9" ht="27.75" customHeight="1" x14ac:dyDescent="0.25">
      <c r="B530" s="514" t="s">
        <v>397</v>
      </c>
      <c r="C530" s="143" t="s">
        <v>15</v>
      </c>
      <c r="D530" s="143" t="s">
        <v>16</v>
      </c>
      <c r="E530" s="4" t="s">
        <v>17</v>
      </c>
      <c r="F530" s="53">
        <v>28215.200000000001</v>
      </c>
      <c r="G530" s="18">
        <v>18967.3</v>
      </c>
      <c r="H530" s="162">
        <f t="shared" ref="H530:H541" si="24">G530-F530</f>
        <v>-9247.9000000000015</v>
      </c>
      <c r="I530" s="516" t="s">
        <v>640</v>
      </c>
    </row>
    <row r="531" spans="2:9" ht="34.5" customHeight="1" x14ac:dyDescent="0.25">
      <c r="B531" s="514"/>
      <c r="C531" s="143" t="s">
        <v>18</v>
      </c>
      <c r="D531" s="32" t="s">
        <v>398</v>
      </c>
      <c r="E531" s="4" t="s">
        <v>38</v>
      </c>
      <c r="F531" s="23">
        <v>7080</v>
      </c>
      <c r="G531" s="217">
        <v>6597</v>
      </c>
      <c r="H531" s="7">
        <f t="shared" si="24"/>
        <v>-483</v>
      </c>
      <c r="I531" s="517"/>
    </row>
    <row r="532" spans="2:9" ht="25.5" customHeight="1" x14ac:dyDescent="0.25">
      <c r="B532" s="514"/>
      <c r="C532" s="143" t="s">
        <v>21</v>
      </c>
      <c r="D532" s="32" t="s">
        <v>394</v>
      </c>
      <c r="E532" s="4" t="s">
        <v>17</v>
      </c>
      <c r="F532" s="83">
        <v>3.99</v>
      </c>
      <c r="G532" s="218">
        <f>G530/G531</f>
        <v>2.8751402152493557</v>
      </c>
      <c r="H532" s="5">
        <f t="shared" si="24"/>
        <v>-1.1148597847506445</v>
      </c>
      <c r="I532" s="517"/>
    </row>
    <row r="533" spans="2:9" ht="28.5" customHeight="1" thickBot="1" x14ac:dyDescent="0.3">
      <c r="B533" s="515"/>
      <c r="C533" s="8" t="s">
        <v>23</v>
      </c>
      <c r="D533" s="35" t="s">
        <v>399</v>
      </c>
      <c r="E533" s="9" t="s">
        <v>25</v>
      </c>
      <c r="F533" s="10">
        <v>1</v>
      </c>
      <c r="G533" s="292">
        <v>0.93</v>
      </c>
      <c r="H533" s="36">
        <f t="shared" si="24"/>
        <v>-6.9999999999999951E-2</v>
      </c>
      <c r="I533" s="518"/>
    </row>
    <row r="534" spans="2:9" ht="17.25" customHeight="1" thickTop="1" x14ac:dyDescent="0.25">
      <c r="B534" s="513" t="s">
        <v>400</v>
      </c>
      <c r="C534" s="143" t="s">
        <v>15</v>
      </c>
      <c r="D534" s="143" t="s">
        <v>16</v>
      </c>
      <c r="E534" s="4" t="s">
        <v>17</v>
      </c>
      <c r="F534" s="167">
        <v>364.08</v>
      </c>
      <c r="G534" s="21">
        <v>59.8</v>
      </c>
      <c r="H534" s="162">
        <f t="shared" si="24"/>
        <v>-304.27999999999997</v>
      </c>
      <c r="I534" s="516" t="s">
        <v>621</v>
      </c>
    </row>
    <row r="535" spans="2:9" ht="24" customHeight="1" x14ac:dyDescent="0.25">
      <c r="B535" s="514"/>
      <c r="C535" s="143" t="s">
        <v>18</v>
      </c>
      <c r="D535" s="67" t="s">
        <v>398</v>
      </c>
      <c r="E535" s="4" t="s">
        <v>38</v>
      </c>
      <c r="F535" s="23">
        <v>50</v>
      </c>
      <c r="G535" s="217">
        <v>23</v>
      </c>
      <c r="H535" s="7">
        <f t="shared" si="24"/>
        <v>-27</v>
      </c>
      <c r="I535" s="517"/>
    </row>
    <row r="536" spans="2:9" ht="17.25" customHeight="1" x14ac:dyDescent="0.25">
      <c r="B536" s="514"/>
      <c r="C536" s="143" t="s">
        <v>21</v>
      </c>
      <c r="D536" s="67" t="s">
        <v>394</v>
      </c>
      <c r="E536" s="4" t="s">
        <v>17</v>
      </c>
      <c r="F536" s="83">
        <v>7.28</v>
      </c>
      <c r="G536" s="218">
        <f>G534/G535</f>
        <v>2.6</v>
      </c>
      <c r="H536" s="5">
        <f t="shared" si="24"/>
        <v>-4.68</v>
      </c>
      <c r="I536" s="517"/>
    </row>
    <row r="537" spans="2:9" ht="30" customHeight="1" thickBot="1" x14ac:dyDescent="0.3">
      <c r="B537" s="515"/>
      <c r="C537" s="8" t="s">
        <v>23</v>
      </c>
      <c r="D537" s="68" t="s">
        <v>401</v>
      </c>
      <c r="E537" s="9" t="s">
        <v>25</v>
      </c>
      <c r="F537" s="10">
        <v>1</v>
      </c>
      <c r="G537" s="292">
        <f>G535/F535</f>
        <v>0.46</v>
      </c>
      <c r="H537" s="36">
        <f t="shared" si="24"/>
        <v>-0.54</v>
      </c>
      <c r="I537" s="518"/>
    </row>
    <row r="538" spans="2:9" ht="17.25" customHeight="1" thickTop="1" x14ac:dyDescent="0.25">
      <c r="B538" s="513" t="s">
        <v>402</v>
      </c>
      <c r="C538" s="143" t="s">
        <v>15</v>
      </c>
      <c r="D538" s="143" t="s">
        <v>16</v>
      </c>
      <c r="E538" s="4" t="s">
        <v>17</v>
      </c>
      <c r="F538" s="207">
        <v>3339.74</v>
      </c>
      <c r="G538" s="21">
        <v>1160.5999999999999</v>
      </c>
      <c r="H538" s="162">
        <f t="shared" si="24"/>
        <v>-2179.14</v>
      </c>
      <c r="I538" s="531" t="s">
        <v>622</v>
      </c>
    </row>
    <row r="539" spans="2:9" ht="21" customHeight="1" x14ac:dyDescent="0.25">
      <c r="B539" s="514"/>
      <c r="C539" s="143" t="s">
        <v>18</v>
      </c>
      <c r="D539" s="67" t="s">
        <v>403</v>
      </c>
      <c r="E539" s="4" t="s">
        <v>38</v>
      </c>
      <c r="F539" s="23">
        <v>21</v>
      </c>
      <c r="G539" s="217">
        <v>11</v>
      </c>
      <c r="H539" s="7">
        <f t="shared" si="24"/>
        <v>-10</v>
      </c>
      <c r="I539" s="517"/>
    </row>
    <row r="540" spans="2:9" ht="17.25" customHeight="1" x14ac:dyDescent="0.25">
      <c r="B540" s="514"/>
      <c r="C540" s="143" t="s">
        <v>21</v>
      </c>
      <c r="D540" s="67" t="s">
        <v>404</v>
      </c>
      <c r="E540" s="4" t="s">
        <v>17</v>
      </c>
      <c r="F540" s="130">
        <v>159.04</v>
      </c>
      <c r="G540" s="293">
        <f>G538/G539</f>
        <v>105.5090909090909</v>
      </c>
      <c r="H540" s="79">
        <f t="shared" si="24"/>
        <v>-53.530909090909091</v>
      </c>
      <c r="I540" s="517"/>
    </row>
    <row r="541" spans="2:9" ht="66" customHeight="1" thickBot="1" x14ac:dyDescent="0.3">
      <c r="B541" s="515"/>
      <c r="C541" s="8" t="s">
        <v>23</v>
      </c>
      <c r="D541" s="68" t="s">
        <v>405</v>
      </c>
      <c r="E541" s="9" t="s">
        <v>25</v>
      </c>
      <c r="F541" s="10">
        <v>1</v>
      </c>
      <c r="G541" s="292">
        <v>1</v>
      </c>
      <c r="H541" s="36">
        <f t="shared" si="24"/>
        <v>0</v>
      </c>
      <c r="I541" s="518"/>
    </row>
    <row r="542" spans="2:9" ht="17.25" hidden="1" customHeight="1" thickBot="1" x14ac:dyDescent="0.3">
      <c r="B542" s="513" t="s">
        <v>406</v>
      </c>
      <c r="C542" s="12" t="s">
        <v>15</v>
      </c>
      <c r="D542" s="12" t="s">
        <v>16</v>
      </c>
      <c r="E542" s="17" t="s">
        <v>17</v>
      </c>
      <c r="F542" s="79">
        <v>0</v>
      </c>
      <c r="G542" s="79">
        <v>0</v>
      </c>
      <c r="H542" s="79">
        <v>0</v>
      </c>
      <c r="I542" s="531"/>
    </row>
    <row r="543" spans="2:9" ht="17.25" hidden="1" customHeight="1" thickTop="1" x14ac:dyDescent="0.25">
      <c r="B543" s="514"/>
      <c r="C543" s="143" t="s">
        <v>18</v>
      </c>
      <c r="D543" s="32" t="s">
        <v>407</v>
      </c>
      <c r="E543" s="4" t="s">
        <v>38</v>
      </c>
      <c r="F543" s="80">
        <v>0</v>
      </c>
      <c r="G543" s="80">
        <v>0</v>
      </c>
      <c r="H543" s="80">
        <v>0</v>
      </c>
      <c r="I543" s="517"/>
    </row>
    <row r="544" spans="2:9" ht="17.25" hidden="1" customHeight="1" thickTop="1" x14ac:dyDescent="0.25">
      <c r="B544" s="514"/>
      <c r="C544" s="143" t="s">
        <v>21</v>
      </c>
      <c r="D544" s="32" t="s">
        <v>408</v>
      </c>
      <c r="E544" s="4" t="s">
        <v>358</v>
      </c>
      <c r="F544" s="81">
        <v>0</v>
      </c>
      <c r="G544" s="81">
        <v>0</v>
      </c>
      <c r="H544" s="81">
        <v>0</v>
      </c>
      <c r="I544" s="517"/>
    </row>
    <row r="545" spans="2:13" ht="53.25" hidden="1" customHeight="1" thickTop="1" x14ac:dyDescent="0.25">
      <c r="B545" s="515"/>
      <c r="C545" s="8" t="s">
        <v>23</v>
      </c>
      <c r="D545" s="35" t="s">
        <v>409</v>
      </c>
      <c r="E545" s="9" t="s">
        <v>25</v>
      </c>
      <c r="F545" s="36">
        <v>0</v>
      </c>
      <c r="G545" s="36">
        <v>0</v>
      </c>
      <c r="H545" s="36">
        <v>0</v>
      </c>
      <c r="I545" s="518"/>
    </row>
    <row r="546" spans="2:13" ht="14.25" customHeight="1" thickTop="1" x14ac:dyDescent="0.25">
      <c r="B546" s="523" t="s">
        <v>410</v>
      </c>
      <c r="C546" s="12" t="s">
        <v>15</v>
      </c>
      <c r="D546" s="12" t="s">
        <v>16</v>
      </c>
      <c r="E546" s="4" t="s">
        <v>17</v>
      </c>
      <c r="F546" s="205">
        <v>51623.839999999997</v>
      </c>
      <c r="G546" s="21">
        <v>41409.599999999999</v>
      </c>
      <c r="H546" s="162">
        <f t="shared" ref="H546:H553" si="25">G546-F546</f>
        <v>-10214.239999999998</v>
      </c>
      <c r="I546" s="531" t="s">
        <v>623</v>
      </c>
    </row>
    <row r="547" spans="2:13" ht="39" customHeight="1" x14ac:dyDescent="0.25">
      <c r="B547" s="519"/>
      <c r="C547" s="143" t="s">
        <v>18</v>
      </c>
      <c r="D547" s="128" t="s">
        <v>411</v>
      </c>
      <c r="E547" s="4" t="s">
        <v>77</v>
      </c>
      <c r="F547" s="23">
        <v>221</v>
      </c>
      <c r="G547" s="217">
        <v>208</v>
      </c>
      <c r="H547" s="7">
        <f t="shared" si="25"/>
        <v>-13</v>
      </c>
      <c r="I547" s="517"/>
    </row>
    <row r="548" spans="2:13" ht="27.75" customHeight="1" x14ac:dyDescent="0.25">
      <c r="B548" s="519"/>
      <c r="C548" s="143" t="s">
        <v>21</v>
      </c>
      <c r="D548" s="128" t="s">
        <v>412</v>
      </c>
      <c r="E548" s="4" t="s">
        <v>17</v>
      </c>
      <c r="F548" s="83">
        <v>168.18</v>
      </c>
      <c r="G548" s="218">
        <f>G546/G547</f>
        <v>199.08461538461538</v>
      </c>
      <c r="H548" s="5">
        <f t="shared" si="25"/>
        <v>30.904615384615369</v>
      </c>
      <c r="I548" s="517"/>
    </row>
    <row r="549" spans="2:13" ht="45.75" customHeight="1" thickBot="1" x14ac:dyDescent="0.3">
      <c r="B549" s="520"/>
      <c r="C549" s="8" t="s">
        <v>23</v>
      </c>
      <c r="D549" s="129" t="s">
        <v>413</v>
      </c>
      <c r="E549" s="9" t="s">
        <v>25</v>
      </c>
      <c r="F549" s="10">
        <v>1</v>
      </c>
      <c r="G549" s="292">
        <v>1</v>
      </c>
      <c r="H549" s="36">
        <f t="shared" si="25"/>
        <v>0</v>
      </c>
      <c r="I549" s="518"/>
    </row>
    <row r="550" spans="2:13" ht="17.25" customHeight="1" thickTop="1" x14ac:dyDescent="0.25">
      <c r="B550" s="513" t="s">
        <v>414</v>
      </c>
      <c r="C550" s="12" t="s">
        <v>15</v>
      </c>
      <c r="D550" s="12" t="s">
        <v>16</v>
      </c>
      <c r="E550" s="17" t="s">
        <v>17</v>
      </c>
      <c r="F550" s="205">
        <v>4421.1000000000004</v>
      </c>
      <c r="G550" s="21">
        <v>2486.6999999999998</v>
      </c>
      <c r="H550" s="163">
        <f t="shared" si="25"/>
        <v>-1934.4000000000005</v>
      </c>
      <c r="I550" s="531" t="s">
        <v>624</v>
      </c>
    </row>
    <row r="551" spans="2:13" ht="26.25" customHeight="1" x14ac:dyDescent="0.25">
      <c r="B551" s="514"/>
      <c r="C551" s="143" t="s">
        <v>18</v>
      </c>
      <c r="D551" s="32" t="s">
        <v>390</v>
      </c>
      <c r="E551" s="4" t="s">
        <v>38</v>
      </c>
      <c r="F551" s="23">
        <v>8540</v>
      </c>
      <c r="G551" s="217">
        <v>8075</v>
      </c>
      <c r="H551" s="7">
        <f t="shared" si="25"/>
        <v>-465</v>
      </c>
      <c r="I551" s="517"/>
    </row>
    <row r="552" spans="2:13" ht="13.5" customHeight="1" x14ac:dyDescent="0.25">
      <c r="B552" s="514"/>
      <c r="C552" s="143" t="s">
        <v>21</v>
      </c>
      <c r="D552" s="32" t="s">
        <v>394</v>
      </c>
      <c r="E552" s="4" t="s">
        <v>358</v>
      </c>
      <c r="F552" s="83">
        <f>F550/F551*1000</f>
        <v>517.69320843091339</v>
      </c>
      <c r="G552" s="218">
        <f>G550/G551*1000</f>
        <v>307.95046439628481</v>
      </c>
      <c r="H552" s="5">
        <f t="shared" si="25"/>
        <v>-209.74274403462857</v>
      </c>
      <c r="I552" s="517"/>
    </row>
    <row r="553" spans="2:13" ht="56.25" customHeight="1" thickBot="1" x14ac:dyDescent="0.3">
      <c r="B553" s="515"/>
      <c r="C553" s="8" t="s">
        <v>23</v>
      </c>
      <c r="D553" s="35" t="s">
        <v>415</v>
      </c>
      <c r="E553" s="9" t="s">
        <v>25</v>
      </c>
      <c r="F553" s="10">
        <v>1</v>
      </c>
      <c r="G553" s="292">
        <v>1</v>
      </c>
      <c r="H553" s="36">
        <f t="shared" si="25"/>
        <v>0</v>
      </c>
      <c r="I553" s="518"/>
    </row>
    <row r="554" spans="2:13" ht="23.25" customHeight="1" thickTop="1" x14ac:dyDescent="0.25">
      <c r="B554" s="610" t="s">
        <v>416</v>
      </c>
      <c r="C554" s="309" t="s">
        <v>15</v>
      </c>
      <c r="D554" s="309" t="s">
        <v>16</v>
      </c>
      <c r="E554" s="310" t="s">
        <v>17</v>
      </c>
      <c r="F554" s="338">
        <v>1958.57</v>
      </c>
      <c r="G554" s="339">
        <v>1292.5</v>
      </c>
      <c r="H554" s="308">
        <f>G554-F554</f>
        <v>-666.06999999999994</v>
      </c>
      <c r="I554" s="547" t="s">
        <v>625</v>
      </c>
    </row>
    <row r="555" spans="2:13" ht="24" customHeight="1" x14ac:dyDescent="0.25">
      <c r="B555" s="611"/>
      <c r="C555" s="312" t="s">
        <v>18</v>
      </c>
      <c r="D555" s="313" t="s">
        <v>417</v>
      </c>
      <c r="E555" s="314" t="s">
        <v>77</v>
      </c>
      <c r="F555" s="315">
        <v>11415</v>
      </c>
      <c r="G555" s="340">
        <v>9493</v>
      </c>
      <c r="H555" s="316">
        <f>G555-F555</f>
        <v>-1922</v>
      </c>
      <c r="I555" s="539"/>
      <c r="M555" s="347"/>
    </row>
    <row r="556" spans="2:13" ht="33.75" customHeight="1" x14ac:dyDescent="0.25">
      <c r="B556" s="611"/>
      <c r="C556" s="312" t="s">
        <v>21</v>
      </c>
      <c r="D556" s="313" t="s">
        <v>418</v>
      </c>
      <c r="E556" s="314" t="s">
        <v>17</v>
      </c>
      <c r="F556" s="341">
        <v>0.17</v>
      </c>
      <c r="G556" s="342">
        <f>G554/G555</f>
        <v>0.13615295480880649</v>
      </c>
      <c r="H556" s="343">
        <f>G556-F556</f>
        <v>-3.3847045191193526E-2</v>
      </c>
      <c r="I556" s="539"/>
    </row>
    <row r="557" spans="2:13" ht="63.75" customHeight="1" thickBot="1" x14ac:dyDescent="0.3">
      <c r="B557" s="612"/>
      <c r="C557" s="319" t="s">
        <v>23</v>
      </c>
      <c r="D557" s="344" t="s">
        <v>419</v>
      </c>
      <c r="E557" s="321" t="s">
        <v>25</v>
      </c>
      <c r="F557" s="172">
        <v>1</v>
      </c>
      <c r="G557" s="345">
        <v>1</v>
      </c>
      <c r="H557" s="346">
        <f>G557-F557</f>
        <v>0</v>
      </c>
      <c r="I557" s="540"/>
    </row>
    <row r="558" spans="2:13" ht="17.25" customHeight="1" thickTop="1" x14ac:dyDescent="0.25">
      <c r="B558" s="606" t="s">
        <v>420</v>
      </c>
      <c r="C558" s="607"/>
      <c r="D558" s="607"/>
      <c r="E558" s="348"/>
      <c r="F558" s="349"/>
      <c r="G558" s="349"/>
      <c r="H558" s="349"/>
      <c r="I558" s="422"/>
    </row>
    <row r="559" spans="2:13" ht="17.25" hidden="1" customHeight="1" thickTop="1" thickBot="1" x14ac:dyDescent="0.3">
      <c r="B559" s="608" t="s">
        <v>421</v>
      </c>
      <c r="C559" s="312" t="s">
        <v>15</v>
      </c>
      <c r="D559" s="312" t="s">
        <v>16</v>
      </c>
      <c r="E559" s="314" t="s">
        <v>17</v>
      </c>
      <c r="F559" s="350">
        <v>0</v>
      </c>
      <c r="G559" s="350">
        <v>0</v>
      </c>
      <c r="H559" s="350">
        <v>0</v>
      </c>
      <c r="I559" s="538"/>
    </row>
    <row r="560" spans="2:13" ht="17.25" hidden="1" customHeight="1" thickTop="1" x14ac:dyDescent="0.25">
      <c r="B560" s="609"/>
      <c r="C560" s="312" t="s">
        <v>18</v>
      </c>
      <c r="D560" s="313" t="s">
        <v>111</v>
      </c>
      <c r="E560" s="314" t="s">
        <v>38</v>
      </c>
      <c r="F560" s="351">
        <v>0</v>
      </c>
      <c r="G560" s="351">
        <v>0</v>
      </c>
      <c r="H560" s="351">
        <v>0</v>
      </c>
      <c r="I560" s="539"/>
    </row>
    <row r="561" spans="2:9" ht="17.25" hidden="1" customHeight="1" thickTop="1" x14ac:dyDescent="0.25">
      <c r="B561" s="609"/>
      <c r="C561" s="312" t="s">
        <v>18</v>
      </c>
      <c r="D561" s="313" t="s">
        <v>422</v>
      </c>
      <c r="E561" s="314" t="s">
        <v>77</v>
      </c>
      <c r="F561" s="350">
        <v>0</v>
      </c>
      <c r="G561" s="350">
        <v>0</v>
      </c>
      <c r="H561" s="350">
        <v>0</v>
      </c>
      <c r="I561" s="539"/>
    </row>
    <row r="562" spans="2:9" ht="17.25" hidden="1" customHeight="1" thickTop="1" x14ac:dyDescent="0.25">
      <c r="B562" s="609"/>
      <c r="C562" s="312" t="s">
        <v>21</v>
      </c>
      <c r="D562" s="313" t="s">
        <v>423</v>
      </c>
      <c r="E562" s="314" t="s">
        <v>358</v>
      </c>
      <c r="F562" s="352">
        <v>0</v>
      </c>
      <c r="G562" s="352">
        <v>0</v>
      </c>
      <c r="H562" s="352">
        <v>0</v>
      </c>
      <c r="I562" s="539"/>
    </row>
    <row r="563" spans="2:9" ht="37.5" hidden="1" customHeight="1" thickTop="1" x14ac:dyDescent="0.25">
      <c r="B563" s="609"/>
      <c r="C563" s="354" t="s">
        <v>23</v>
      </c>
      <c r="D563" s="355" t="s">
        <v>405</v>
      </c>
      <c r="E563" s="356" t="s">
        <v>25</v>
      </c>
      <c r="F563" s="357">
        <v>0</v>
      </c>
      <c r="G563" s="357">
        <v>0</v>
      </c>
      <c r="H563" s="358">
        <v>0</v>
      </c>
      <c r="I563" s="539"/>
    </row>
    <row r="564" spans="2:9" ht="17.25" customHeight="1" x14ac:dyDescent="0.25">
      <c r="B564" s="604" t="s">
        <v>424</v>
      </c>
      <c r="C564" s="312" t="s">
        <v>15</v>
      </c>
      <c r="D564" s="312" t="s">
        <v>16</v>
      </c>
      <c r="E564" s="314" t="s">
        <v>17</v>
      </c>
      <c r="F564" s="199">
        <v>7249.91</v>
      </c>
      <c r="G564" s="339">
        <v>4845.1000000000004</v>
      </c>
      <c r="H564" s="199">
        <f t="shared" ref="H564:H572" si="26">G564-F564</f>
        <v>-2404.8099999999995</v>
      </c>
      <c r="I564" s="605" t="s">
        <v>627</v>
      </c>
    </row>
    <row r="565" spans="2:9" ht="25.5" customHeight="1" x14ac:dyDescent="0.25">
      <c r="B565" s="604"/>
      <c r="C565" s="312" t="s">
        <v>18</v>
      </c>
      <c r="D565" s="353" t="s">
        <v>425</v>
      </c>
      <c r="E565" s="314" t="s">
        <v>20</v>
      </c>
      <c r="F565" s="315">
        <v>44</v>
      </c>
      <c r="G565" s="171">
        <v>42</v>
      </c>
      <c r="H565" s="171">
        <f t="shared" si="26"/>
        <v>-2</v>
      </c>
      <c r="I565" s="605"/>
    </row>
    <row r="566" spans="2:9" ht="17.25" customHeight="1" x14ac:dyDescent="0.25">
      <c r="B566" s="604"/>
      <c r="C566" s="312" t="s">
        <v>21</v>
      </c>
      <c r="D566" s="353" t="s">
        <v>626</v>
      </c>
      <c r="E566" s="314" t="s">
        <v>17</v>
      </c>
      <c r="F566" s="317">
        <f>F564/F565</f>
        <v>164.77068181818183</v>
      </c>
      <c r="G566" s="318">
        <f>G564/G565</f>
        <v>115.35952380952382</v>
      </c>
      <c r="H566" s="318">
        <f t="shared" si="26"/>
        <v>-49.411158008658006</v>
      </c>
      <c r="I566" s="605"/>
    </row>
    <row r="567" spans="2:9" ht="60.75" customHeight="1" x14ac:dyDescent="0.25">
      <c r="B567" s="604"/>
      <c r="C567" s="312" t="s">
        <v>23</v>
      </c>
      <c r="D567" s="353" t="s">
        <v>405</v>
      </c>
      <c r="E567" s="314" t="s">
        <v>25</v>
      </c>
      <c r="F567" s="359">
        <v>1</v>
      </c>
      <c r="G567" s="359">
        <v>1</v>
      </c>
      <c r="H567" s="351">
        <f t="shared" si="26"/>
        <v>0</v>
      </c>
      <c r="I567" s="605"/>
    </row>
    <row r="568" spans="2:9" ht="15.75" customHeight="1" x14ac:dyDescent="0.25">
      <c r="B568" s="536" t="s">
        <v>426</v>
      </c>
      <c r="C568" s="309" t="s">
        <v>15</v>
      </c>
      <c r="D568" s="309" t="s">
        <v>16</v>
      </c>
      <c r="E568" s="310" t="s">
        <v>17</v>
      </c>
      <c r="F568" s="311">
        <v>1375</v>
      </c>
      <c r="G568" s="360">
        <v>1370</v>
      </c>
      <c r="H568" s="308">
        <f t="shared" si="26"/>
        <v>-5</v>
      </c>
      <c r="I568" s="539" t="s">
        <v>716</v>
      </c>
    </row>
    <row r="569" spans="2:9" ht="36.75" customHeight="1" x14ac:dyDescent="0.25">
      <c r="B569" s="536"/>
      <c r="C569" s="312" t="s">
        <v>18</v>
      </c>
      <c r="D569" s="313" t="s">
        <v>427</v>
      </c>
      <c r="E569" s="314" t="s">
        <v>20</v>
      </c>
      <c r="F569" s="315">
        <v>9</v>
      </c>
      <c r="G569" s="171">
        <v>9</v>
      </c>
      <c r="H569" s="343">
        <f t="shared" si="26"/>
        <v>0</v>
      </c>
      <c r="I569" s="539"/>
    </row>
    <row r="570" spans="2:9" ht="24.75" customHeight="1" x14ac:dyDescent="0.25">
      <c r="B570" s="536"/>
      <c r="C570" s="312" t="s">
        <v>18</v>
      </c>
      <c r="D570" s="313" t="s">
        <v>428</v>
      </c>
      <c r="E570" s="314" t="s">
        <v>38</v>
      </c>
      <c r="F570" s="315">
        <v>28900</v>
      </c>
      <c r="G570" s="171">
        <v>16892</v>
      </c>
      <c r="H570" s="343">
        <f t="shared" si="26"/>
        <v>-12008</v>
      </c>
      <c r="I570" s="539"/>
    </row>
    <row r="571" spans="2:9" ht="40.5" customHeight="1" x14ac:dyDescent="0.25">
      <c r="B571" s="536"/>
      <c r="C571" s="312" t="s">
        <v>18</v>
      </c>
      <c r="D571" s="313" t="s">
        <v>429</v>
      </c>
      <c r="E571" s="314" t="s">
        <v>38</v>
      </c>
      <c r="F571" s="361">
        <v>22850</v>
      </c>
      <c r="G571" s="361">
        <v>16132</v>
      </c>
      <c r="H571" s="343">
        <f t="shared" si="26"/>
        <v>-6718</v>
      </c>
      <c r="I571" s="539"/>
    </row>
    <row r="572" spans="2:9" ht="28.5" customHeight="1" x14ac:dyDescent="0.25">
      <c r="B572" s="536"/>
      <c r="C572" s="312" t="s">
        <v>21</v>
      </c>
      <c r="D572" s="355" t="s">
        <v>430</v>
      </c>
      <c r="E572" s="314" t="s">
        <v>17</v>
      </c>
      <c r="F572" s="362">
        <v>152.80000000000001</v>
      </c>
      <c r="G572" s="362">
        <f>G568/G569</f>
        <v>152.22222222222223</v>
      </c>
      <c r="H572" s="343">
        <f t="shared" si="26"/>
        <v>-0.57777777777778283</v>
      </c>
      <c r="I572" s="539"/>
    </row>
    <row r="573" spans="2:9" ht="26.25" customHeight="1" thickBot="1" x14ac:dyDescent="0.3">
      <c r="B573" s="544"/>
      <c r="C573" s="319" t="s">
        <v>23</v>
      </c>
      <c r="D573" s="363" t="s">
        <v>431</v>
      </c>
      <c r="E573" s="321" t="s">
        <v>25</v>
      </c>
      <c r="F573" s="172">
        <v>0.79</v>
      </c>
      <c r="G573" s="172">
        <v>0.92</v>
      </c>
      <c r="H573" s="364">
        <v>0</v>
      </c>
      <c r="I573" s="540"/>
    </row>
    <row r="574" spans="2:9" ht="17.25" customHeight="1" thickTop="1" x14ac:dyDescent="0.25">
      <c r="B574" s="544" t="s">
        <v>432</v>
      </c>
      <c r="C574" s="309" t="s">
        <v>15</v>
      </c>
      <c r="D574" s="365" t="s">
        <v>433</v>
      </c>
      <c r="E574" s="310" t="s">
        <v>17</v>
      </c>
      <c r="F574" s="311">
        <v>4257.6000000000004</v>
      </c>
      <c r="G574" s="366">
        <v>1304.7</v>
      </c>
      <c r="H574" s="308">
        <f t="shared" ref="H574:H587" si="27">G574-F574</f>
        <v>-2952.9000000000005</v>
      </c>
      <c r="I574" s="547" t="s">
        <v>717</v>
      </c>
    </row>
    <row r="575" spans="2:9" ht="12.75" customHeight="1" x14ac:dyDescent="0.25">
      <c r="B575" s="545"/>
      <c r="C575" s="312" t="s">
        <v>18</v>
      </c>
      <c r="D575" s="313" t="s">
        <v>390</v>
      </c>
      <c r="E575" s="314" t="s">
        <v>38</v>
      </c>
      <c r="F575" s="315">
        <v>20950</v>
      </c>
      <c r="G575" s="340">
        <v>4236</v>
      </c>
      <c r="H575" s="316">
        <f t="shared" si="27"/>
        <v>-16714</v>
      </c>
      <c r="I575" s="539"/>
    </row>
    <row r="576" spans="2:9" ht="13.5" customHeight="1" x14ac:dyDescent="0.25">
      <c r="B576" s="545"/>
      <c r="C576" s="312" t="s">
        <v>18</v>
      </c>
      <c r="D576" s="313" t="s">
        <v>434</v>
      </c>
      <c r="E576" s="314" t="s">
        <v>77</v>
      </c>
      <c r="F576" s="315">
        <v>52750</v>
      </c>
      <c r="G576" s="340">
        <v>8813</v>
      </c>
      <c r="H576" s="316">
        <f t="shared" si="27"/>
        <v>-43937</v>
      </c>
      <c r="I576" s="539"/>
    </row>
    <row r="577" spans="2:9" ht="22.5" customHeight="1" x14ac:dyDescent="0.25">
      <c r="B577" s="545"/>
      <c r="C577" s="312" t="s">
        <v>21</v>
      </c>
      <c r="D577" s="313" t="s">
        <v>423</v>
      </c>
      <c r="E577" s="314" t="s">
        <v>358</v>
      </c>
      <c r="F577" s="341">
        <f>F574/F576*1000</f>
        <v>80.712796208530804</v>
      </c>
      <c r="G577" s="342">
        <f>G574/G576*1000</f>
        <v>148.04266424600024</v>
      </c>
      <c r="H577" s="343">
        <f t="shared" si="27"/>
        <v>67.329868037469438</v>
      </c>
      <c r="I577" s="539"/>
    </row>
    <row r="578" spans="2:9" ht="44.25" customHeight="1" thickBot="1" x14ac:dyDescent="0.3">
      <c r="B578" s="546"/>
      <c r="C578" s="319" t="s">
        <v>23</v>
      </c>
      <c r="D578" s="344" t="s">
        <v>405</v>
      </c>
      <c r="E578" s="321" t="s">
        <v>25</v>
      </c>
      <c r="F578" s="172">
        <v>1</v>
      </c>
      <c r="G578" s="345">
        <v>1</v>
      </c>
      <c r="H578" s="343">
        <f t="shared" si="27"/>
        <v>0</v>
      </c>
      <c r="I578" s="540"/>
    </row>
    <row r="579" spans="2:9" ht="45.75" customHeight="1" thickTop="1" x14ac:dyDescent="0.25">
      <c r="B579" s="544" t="s">
        <v>435</v>
      </c>
      <c r="C579" s="309" t="s">
        <v>15</v>
      </c>
      <c r="D579" s="367" t="s">
        <v>16</v>
      </c>
      <c r="E579" s="368" t="s">
        <v>17</v>
      </c>
      <c r="F579" s="311">
        <v>21006.94</v>
      </c>
      <c r="G579" s="339">
        <v>4053.1</v>
      </c>
      <c r="H579" s="369">
        <f t="shared" si="27"/>
        <v>-16953.84</v>
      </c>
      <c r="I579" s="547" t="s">
        <v>718</v>
      </c>
    </row>
    <row r="580" spans="2:9" ht="34.5" customHeight="1" x14ac:dyDescent="0.25">
      <c r="B580" s="545"/>
      <c r="C580" s="312" t="s">
        <v>18</v>
      </c>
      <c r="D580" s="313" t="s">
        <v>436</v>
      </c>
      <c r="E580" s="314" t="s">
        <v>437</v>
      </c>
      <c r="F580" s="370">
        <v>28308</v>
      </c>
      <c r="G580" s="340">
        <v>54291</v>
      </c>
      <c r="H580" s="316">
        <f t="shared" si="27"/>
        <v>25983</v>
      </c>
      <c r="I580" s="539"/>
    </row>
    <row r="581" spans="2:9" ht="36.75" customHeight="1" x14ac:dyDescent="0.25">
      <c r="B581" s="545"/>
      <c r="C581" s="312" t="s">
        <v>18</v>
      </c>
      <c r="D581" s="313" t="s">
        <v>438</v>
      </c>
      <c r="E581" s="314" t="s">
        <v>439</v>
      </c>
      <c r="F581" s="370">
        <v>235</v>
      </c>
      <c r="G581" s="340">
        <v>286</v>
      </c>
      <c r="H581" s="316">
        <f t="shared" si="27"/>
        <v>51</v>
      </c>
      <c r="I581" s="539"/>
    </row>
    <row r="582" spans="2:9" ht="32.25" customHeight="1" x14ac:dyDescent="0.25">
      <c r="B582" s="545"/>
      <c r="C582" s="312" t="s">
        <v>21</v>
      </c>
      <c r="D582" s="313" t="s">
        <v>440</v>
      </c>
      <c r="E582" s="314" t="s">
        <v>358</v>
      </c>
      <c r="F582" s="371">
        <v>742.08492298996737</v>
      </c>
      <c r="G582" s="372">
        <f>G579/G580*1000</f>
        <v>74.655099371903262</v>
      </c>
      <c r="H582" s="343">
        <f t="shared" si="27"/>
        <v>-667.42982361806412</v>
      </c>
      <c r="I582" s="539"/>
    </row>
    <row r="583" spans="2:9" ht="31.5" customHeight="1" thickBot="1" x14ac:dyDescent="0.3">
      <c r="B583" s="546"/>
      <c r="C583" s="319" t="s">
        <v>23</v>
      </c>
      <c r="D583" s="344" t="s">
        <v>405</v>
      </c>
      <c r="E583" s="321" t="s">
        <v>25</v>
      </c>
      <c r="F583" s="172">
        <v>1</v>
      </c>
      <c r="G583" s="345">
        <v>1</v>
      </c>
      <c r="H583" s="346">
        <f t="shared" si="27"/>
        <v>0</v>
      </c>
      <c r="I583" s="540"/>
    </row>
    <row r="584" spans="2:9" ht="26.25" customHeight="1" thickTop="1" x14ac:dyDescent="0.25">
      <c r="B584" s="615" t="s">
        <v>441</v>
      </c>
      <c r="C584" s="367" t="s">
        <v>15</v>
      </c>
      <c r="D584" s="367" t="s">
        <v>16</v>
      </c>
      <c r="E584" s="368" t="s">
        <v>17</v>
      </c>
      <c r="F584" s="338">
        <v>363446.5</v>
      </c>
      <c r="G584" s="339">
        <v>348989.8</v>
      </c>
      <c r="H584" s="369">
        <f>G584-F584</f>
        <v>-14456.700000000012</v>
      </c>
      <c r="I584" s="547" t="s">
        <v>719</v>
      </c>
    </row>
    <row r="585" spans="2:9" ht="25.5" x14ac:dyDescent="0.25">
      <c r="B585" s="536"/>
      <c r="C585" s="312" t="s">
        <v>18</v>
      </c>
      <c r="D585" s="313" t="s">
        <v>442</v>
      </c>
      <c r="E585" s="314" t="s">
        <v>443</v>
      </c>
      <c r="F585" s="315">
        <v>1521917</v>
      </c>
      <c r="G585" s="340">
        <v>1511603</v>
      </c>
      <c r="H585" s="171">
        <f t="shared" si="27"/>
        <v>-10314</v>
      </c>
      <c r="I585" s="539"/>
    </row>
    <row r="586" spans="2:9" ht="25.5" x14ac:dyDescent="0.25">
      <c r="B586" s="536"/>
      <c r="C586" s="312" t="s">
        <v>21</v>
      </c>
      <c r="D586" s="313" t="s">
        <v>444</v>
      </c>
      <c r="E586" s="314" t="s">
        <v>358</v>
      </c>
      <c r="F586" s="341">
        <v>216.58</v>
      </c>
      <c r="G586" s="342">
        <f>G584/G585*1000</f>
        <v>230.8739794774157</v>
      </c>
      <c r="H586" s="318">
        <f t="shared" si="27"/>
        <v>14.293979477415689</v>
      </c>
      <c r="I586" s="539"/>
    </row>
    <row r="587" spans="2:9" ht="23.25" customHeight="1" thickBot="1" x14ac:dyDescent="0.3">
      <c r="B587" s="537"/>
      <c r="C587" s="319" t="s">
        <v>23</v>
      </c>
      <c r="D587" s="344" t="s">
        <v>445</v>
      </c>
      <c r="E587" s="321" t="s">
        <v>25</v>
      </c>
      <c r="F587" s="172">
        <v>1</v>
      </c>
      <c r="G587" s="345">
        <v>1</v>
      </c>
      <c r="H587" s="346">
        <f t="shared" si="27"/>
        <v>0</v>
      </c>
      <c r="I587" s="540"/>
    </row>
    <row r="588" spans="2:9" ht="17.25" hidden="1" customHeight="1" thickBot="1" x14ac:dyDescent="0.3">
      <c r="B588" s="616" t="s">
        <v>446</v>
      </c>
      <c r="C588" s="326" t="s">
        <v>15</v>
      </c>
      <c r="D588" s="326" t="s">
        <v>16</v>
      </c>
      <c r="E588" s="327" t="s">
        <v>17</v>
      </c>
      <c r="F588" s="337">
        <v>0</v>
      </c>
      <c r="G588" s="337">
        <v>0</v>
      </c>
      <c r="H588" s="337">
        <v>0</v>
      </c>
      <c r="I588" s="618"/>
    </row>
    <row r="589" spans="2:9" ht="17.25" hidden="1" customHeight="1" thickTop="1" x14ac:dyDescent="0.25">
      <c r="B589" s="616"/>
      <c r="C589" s="328" t="s">
        <v>18</v>
      </c>
      <c r="D589" s="329" t="s">
        <v>442</v>
      </c>
      <c r="E589" s="330" t="s">
        <v>443</v>
      </c>
      <c r="F589" s="336">
        <v>0</v>
      </c>
      <c r="G589" s="336">
        <v>0</v>
      </c>
      <c r="H589" s="336">
        <v>0</v>
      </c>
      <c r="I589" s="618"/>
    </row>
    <row r="590" spans="2:9" ht="17.25" hidden="1" customHeight="1" thickTop="1" x14ac:dyDescent="0.25">
      <c r="B590" s="616"/>
      <c r="C590" s="328" t="s">
        <v>21</v>
      </c>
      <c r="D590" s="329" t="s">
        <v>444</v>
      </c>
      <c r="E590" s="330" t="s">
        <v>358</v>
      </c>
      <c r="F590" s="335">
        <v>0</v>
      </c>
      <c r="G590" s="335">
        <v>0</v>
      </c>
      <c r="H590" s="335">
        <v>0</v>
      </c>
      <c r="I590" s="618"/>
    </row>
    <row r="591" spans="2:9" ht="17.25" hidden="1" customHeight="1" thickTop="1" x14ac:dyDescent="0.25">
      <c r="B591" s="617"/>
      <c r="C591" s="331" t="s">
        <v>23</v>
      </c>
      <c r="D591" s="332" t="s">
        <v>445</v>
      </c>
      <c r="E591" s="333" t="s">
        <v>25</v>
      </c>
      <c r="F591" s="334">
        <v>0</v>
      </c>
      <c r="G591" s="334">
        <v>0</v>
      </c>
      <c r="H591" s="334">
        <v>0</v>
      </c>
      <c r="I591" s="618"/>
    </row>
    <row r="592" spans="2:9" ht="17.25" customHeight="1" thickTop="1" x14ac:dyDescent="0.25">
      <c r="B592" s="613" t="s">
        <v>447</v>
      </c>
      <c r="C592" s="312" t="s">
        <v>15</v>
      </c>
      <c r="D592" s="312" t="s">
        <v>16</v>
      </c>
      <c r="E592" s="314" t="s">
        <v>17</v>
      </c>
      <c r="F592" s="373">
        <v>153629.57</v>
      </c>
      <c r="G592" s="199">
        <v>132653.88</v>
      </c>
      <c r="H592" s="199">
        <f>G592-F592</f>
        <v>-20975.690000000002</v>
      </c>
      <c r="I592" s="605" t="s">
        <v>470</v>
      </c>
    </row>
    <row r="593" spans="2:9" ht="23.25" customHeight="1" x14ac:dyDescent="0.25">
      <c r="B593" s="609"/>
      <c r="C593" s="312" t="s">
        <v>18</v>
      </c>
      <c r="D593" s="313" t="s">
        <v>442</v>
      </c>
      <c r="E593" s="314" t="s">
        <v>443</v>
      </c>
      <c r="F593" s="315">
        <v>599780</v>
      </c>
      <c r="G593" s="171">
        <v>506484</v>
      </c>
      <c r="H593" s="171">
        <f>G593-F593</f>
        <v>-93296</v>
      </c>
      <c r="I593" s="605"/>
    </row>
    <row r="594" spans="2:9" ht="24.75" customHeight="1" x14ac:dyDescent="0.25">
      <c r="B594" s="609"/>
      <c r="C594" s="312" t="s">
        <v>21</v>
      </c>
      <c r="D594" s="313" t="s">
        <v>444</v>
      </c>
      <c r="E594" s="314" t="s">
        <v>358</v>
      </c>
      <c r="F594" s="341">
        <v>256.10000000000002</v>
      </c>
      <c r="G594" s="318">
        <f>G592/G593*1000</f>
        <v>261.91129433506296</v>
      </c>
      <c r="H594" s="318">
        <f>G594-F594</f>
        <v>5.8112943350629394</v>
      </c>
      <c r="I594" s="605"/>
    </row>
    <row r="595" spans="2:9" ht="21" customHeight="1" thickBot="1" x14ac:dyDescent="0.3">
      <c r="B595" s="609"/>
      <c r="C595" s="312" t="s">
        <v>23</v>
      </c>
      <c r="D595" s="355" t="s">
        <v>445</v>
      </c>
      <c r="E595" s="356" t="s">
        <v>25</v>
      </c>
      <c r="F595" s="359">
        <v>1</v>
      </c>
      <c r="G595" s="359">
        <v>1</v>
      </c>
      <c r="H595" s="351">
        <f>G595-F595</f>
        <v>0</v>
      </c>
      <c r="I595" s="605"/>
    </row>
    <row r="596" spans="2:9" ht="17.25" customHeight="1" thickTop="1" thickBot="1" x14ac:dyDescent="0.3">
      <c r="B596" s="614" t="s">
        <v>448</v>
      </c>
      <c r="C596" s="309" t="s">
        <v>15</v>
      </c>
      <c r="D596" s="367" t="s">
        <v>16</v>
      </c>
      <c r="E596" s="368" t="s">
        <v>17</v>
      </c>
      <c r="F596" s="311">
        <v>10707.6</v>
      </c>
      <c r="G596" s="311">
        <v>10396.799999999999</v>
      </c>
      <c r="H596" s="369">
        <f t="shared" ref="H596:H601" si="28">G596-F596</f>
        <v>-310.80000000000109</v>
      </c>
      <c r="I596" s="539" t="s">
        <v>628</v>
      </c>
    </row>
    <row r="597" spans="2:9" ht="52.5" customHeight="1" thickTop="1" thickBot="1" x14ac:dyDescent="0.3">
      <c r="B597" s="536"/>
      <c r="C597" s="312" t="s">
        <v>18</v>
      </c>
      <c r="D597" s="313" t="s">
        <v>449</v>
      </c>
      <c r="E597" s="314" t="s">
        <v>38</v>
      </c>
      <c r="F597" s="315">
        <v>65</v>
      </c>
      <c r="G597" s="315">
        <v>65</v>
      </c>
      <c r="H597" s="374">
        <f t="shared" si="28"/>
        <v>0</v>
      </c>
      <c r="I597" s="539"/>
    </row>
    <row r="598" spans="2:9" ht="15.75" customHeight="1" thickTop="1" thickBot="1" x14ac:dyDescent="0.3">
      <c r="B598" s="536"/>
      <c r="C598" s="312" t="s">
        <v>18</v>
      </c>
      <c r="D598" s="313" t="s">
        <v>450</v>
      </c>
      <c r="E598" s="314" t="s">
        <v>20</v>
      </c>
      <c r="F598" s="315">
        <v>13000</v>
      </c>
      <c r="G598" s="315">
        <v>14749</v>
      </c>
      <c r="H598" s="374">
        <f t="shared" si="28"/>
        <v>1749</v>
      </c>
      <c r="I598" s="539"/>
    </row>
    <row r="599" spans="2:9" ht="54" customHeight="1" thickTop="1" thickBot="1" x14ac:dyDescent="0.3">
      <c r="B599" s="536"/>
      <c r="C599" s="312" t="s">
        <v>18</v>
      </c>
      <c r="D599" s="313" t="s">
        <v>451</v>
      </c>
      <c r="E599" s="314" t="s">
        <v>20</v>
      </c>
      <c r="F599" s="341">
        <v>560</v>
      </c>
      <c r="G599" s="341">
        <v>650</v>
      </c>
      <c r="H599" s="374">
        <f t="shared" si="28"/>
        <v>90</v>
      </c>
      <c r="I599" s="539"/>
    </row>
    <row r="600" spans="2:9" ht="52.5" customHeight="1" thickTop="1" thickBot="1" x14ac:dyDescent="0.3">
      <c r="B600" s="536"/>
      <c r="C600" s="312" t="s">
        <v>18</v>
      </c>
      <c r="D600" s="355" t="s">
        <v>452</v>
      </c>
      <c r="E600" s="314" t="s">
        <v>20</v>
      </c>
      <c r="F600" s="375">
        <v>36</v>
      </c>
      <c r="G600" s="375">
        <v>0</v>
      </c>
      <c r="H600" s="374">
        <f t="shared" si="28"/>
        <v>-36</v>
      </c>
      <c r="I600" s="539"/>
    </row>
    <row r="601" spans="2:9" ht="28.5" customHeight="1" thickTop="1" x14ac:dyDescent="0.25">
      <c r="B601" s="536"/>
      <c r="C601" s="312" t="s">
        <v>21</v>
      </c>
      <c r="D601" s="355" t="s">
        <v>453</v>
      </c>
      <c r="E601" s="314" t="s">
        <v>17</v>
      </c>
      <c r="F601" s="375">
        <v>13.73</v>
      </c>
      <c r="G601" s="375">
        <f>G596/G597/9</f>
        <v>17.772307692307692</v>
      </c>
      <c r="H601" s="374">
        <f t="shared" si="28"/>
        <v>4.0423076923076913</v>
      </c>
      <c r="I601" s="539"/>
    </row>
    <row r="602" spans="2:9" ht="42" customHeight="1" thickBot="1" x14ac:dyDescent="0.3">
      <c r="B602" s="544"/>
      <c r="C602" s="354" t="s">
        <v>23</v>
      </c>
      <c r="D602" s="353" t="s">
        <v>454</v>
      </c>
      <c r="E602" s="321" t="s">
        <v>25</v>
      </c>
      <c r="F602" s="359">
        <v>1</v>
      </c>
      <c r="G602" s="359">
        <v>1</v>
      </c>
      <c r="H602" s="359">
        <v>1</v>
      </c>
      <c r="I602" s="540"/>
    </row>
    <row r="603" spans="2:9" ht="12" customHeight="1" thickTop="1" x14ac:dyDescent="0.25"/>
    <row r="604" spans="2:9" ht="17.25" hidden="1" customHeight="1" thickTop="1" x14ac:dyDescent="0.25"/>
    <row r="605" spans="2:9" ht="17.25" hidden="1" customHeight="1" x14ac:dyDescent="0.25"/>
    <row r="606" spans="2:9" ht="17.25" hidden="1" customHeight="1" x14ac:dyDescent="0.25"/>
    <row r="608" spans="2:9" ht="17.25" customHeight="1" x14ac:dyDescent="0.25">
      <c r="B608" s="175" t="s">
        <v>596</v>
      </c>
      <c r="C608" s="176"/>
      <c r="D608" s="176"/>
      <c r="E608" s="176"/>
      <c r="F608" s="177"/>
      <c r="G608" s="178"/>
      <c r="H608" s="174" t="s">
        <v>597</v>
      </c>
      <c r="I608" s="423"/>
    </row>
    <row r="609" spans="2:9" ht="17.25" customHeight="1" x14ac:dyDescent="0.25">
      <c r="B609" s="176"/>
      <c r="C609" s="176"/>
      <c r="D609" s="176"/>
      <c r="E609" s="176"/>
      <c r="F609" s="177"/>
      <c r="G609" s="173"/>
      <c r="H609" s="173"/>
      <c r="I609" s="424"/>
    </row>
    <row r="610" spans="2:9" ht="16.5" customHeight="1" x14ac:dyDescent="0.25">
      <c r="B610" s="176"/>
      <c r="C610" s="176"/>
      <c r="D610" s="176"/>
      <c r="E610" s="176"/>
      <c r="F610" s="177"/>
      <c r="G610" s="173"/>
      <c r="H610" s="173"/>
      <c r="I610" s="424"/>
    </row>
    <row r="611" spans="2:9" ht="17.25" customHeight="1" x14ac:dyDescent="0.25">
      <c r="B611" s="175" t="s">
        <v>600</v>
      </c>
      <c r="C611" s="176"/>
      <c r="D611" s="176"/>
      <c r="E611" s="176"/>
      <c r="F611" s="177"/>
      <c r="G611" s="173"/>
      <c r="H611" s="174" t="s">
        <v>602</v>
      </c>
      <c r="I611" s="424"/>
    </row>
    <row r="612" spans="2:9" ht="17.25" customHeight="1" x14ac:dyDescent="0.25">
      <c r="B612" s="175" t="s">
        <v>601</v>
      </c>
      <c r="C612" s="176"/>
      <c r="D612" s="176"/>
      <c r="E612" s="176"/>
      <c r="F612" s="177"/>
      <c r="G612" s="173"/>
      <c r="H612" s="173"/>
      <c r="I612" s="424"/>
    </row>
    <row r="613" spans="2:9" ht="18.75" customHeight="1" x14ac:dyDescent="0.25">
      <c r="B613" s="176"/>
      <c r="C613" s="176"/>
      <c r="D613" s="176"/>
      <c r="E613" s="176"/>
      <c r="F613" s="177"/>
      <c r="G613" s="173"/>
      <c r="H613" s="173"/>
      <c r="I613" s="424"/>
    </row>
    <row r="614" spans="2:9" ht="14.25" customHeight="1" x14ac:dyDescent="0.25">
      <c r="B614" s="183" t="s">
        <v>616</v>
      </c>
      <c r="C614" s="184"/>
      <c r="D614" s="174"/>
      <c r="E614" s="174"/>
      <c r="F614" s="177"/>
      <c r="G614" s="174"/>
      <c r="H614" s="173"/>
      <c r="I614" s="424"/>
    </row>
    <row r="615" spans="2:9" ht="13.5" customHeight="1" x14ac:dyDescent="0.25">
      <c r="B615" s="175" t="s">
        <v>613</v>
      </c>
      <c r="C615" s="176"/>
      <c r="D615" s="176"/>
      <c r="E615" s="176"/>
      <c r="F615" s="177"/>
      <c r="G615" s="173"/>
      <c r="H615" s="174" t="s">
        <v>617</v>
      </c>
      <c r="I615" s="424"/>
    </row>
    <row r="616" spans="2:9" ht="17.25" customHeight="1" x14ac:dyDescent="0.25">
      <c r="B616" s="175"/>
      <c r="C616" s="176"/>
      <c r="D616" s="176"/>
      <c r="E616" s="176"/>
      <c r="F616" s="180"/>
      <c r="G616" s="180"/>
      <c r="H616" s="185"/>
      <c r="I616" s="425"/>
    </row>
    <row r="617" spans="2:9" ht="17.25" customHeight="1" x14ac:dyDescent="0.25">
      <c r="B617" s="175" t="s">
        <v>603</v>
      </c>
      <c r="C617" s="180"/>
      <c r="D617" s="180"/>
      <c r="E617" s="180"/>
      <c r="F617" s="180"/>
      <c r="G617" s="180"/>
      <c r="H617" s="180"/>
      <c r="I617" s="426"/>
    </row>
    <row r="618" spans="2:9" ht="17.25" customHeight="1" x14ac:dyDescent="0.25">
      <c r="B618" s="175" t="s">
        <v>604</v>
      </c>
      <c r="C618" s="180"/>
      <c r="D618" s="180"/>
      <c r="E618" s="180"/>
      <c r="F618" s="180"/>
      <c r="G618" s="180"/>
      <c r="H618" s="174" t="s">
        <v>606</v>
      </c>
      <c r="I618" s="426"/>
    </row>
    <row r="619" spans="2:9" ht="17.25" customHeight="1" x14ac:dyDescent="0.25">
      <c r="B619" s="175" t="s">
        <v>605</v>
      </c>
      <c r="C619" s="180"/>
      <c r="D619" s="180"/>
      <c r="E619" s="180"/>
      <c r="F619" s="180"/>
      <c r="G619" s="180"/>
      <c r="H619" s="180"/>
      <c r="I619" s="426"/>
    </row>
    <row r="620" spans="2:9" ht="17.25" customHeight="1" x14ac:dyDescent="0.25">
      <c r="B620" s="180"/>
      <c r="C620" s="180"/>
      <c r="D620" s="180"/>
      <c r="E620" s="180"/>
      <c r="F620" s="180"/>
      <c r="G620" s="180"/>
      <c r="H620" s="186"/>
      <c r="I620" s="426"/>
    </row>
    <row r="621" spans="2:9" ht="17.25" customHeight="1" x14ac:dyDescent="0.3">
      <c r="B621" s="175" t="s">
        <v>607</v>
      </c>
      <c r="C621" s="180"/>
      <c r="D621" s="180"/>
      <c r="E621" s="180"/>
      <c r="F621" s="180"/>
      <c r="G621" s="180"/>
      <c r="H621" s="174" t="s">
        <v>609</v>
      </c>
      <c r="I621" s="426"/>
    </row>
    <row r="622" spans="2:9" ht="17.25" customHeight="1" x14ac:dyDescent="0.3">
      <c r="B622" s="175" t="s">
        <v>608</v>
      </c>
      <c r="C622" s="180"/>
      <c r="D622" s="180"/>
      <c r="E622" s="180"/>
      <c r="F622" s="180"/>
      <c r="G622" s="180"/>
      <c r="H622" s="180"/>
      <c r="I622" s="426"/>
    </row>
    <row r="623" spans="2:9" ht="17.25" customHeight="1" x14ac:dyDescent="0.25">
      <c r="B623" s="180"/>
      <c r="C623" s="180"/>
      <c r="D623" s="180"/>
      <c r="E623" s="180"/>
      <c r="F623" s="180"/>
      <c r="G623" s="180"/>
      <c r="H623" s="180"/>
      <c r="I623" s="426"/>
    </row>
    <row r="624" spans="2:9" ht="17.25" customHeight="1" x14ac:dyDescent="0.25"/>
    <row r="625" ht="17.25" customHeight="1" x14ac:dyDescent="0.25"/>
    <row r="626" ht="17.25" customHeight="1" x14ac:dyDescent="0.25"/>
    <row r="627" ht="17.25" customHeight="1" x14ac:dyDescent="0.25"/>
    <row r="628" ht="17.25" customHeight="1" x14ac:dyDescent="0.25"/>
    <row r="633" ht="17.25" customHeight="1" x14ac:dyDescent="0.25"/>
  </sheetData>
  <mergeCells count="290">
    <mergeCell ref="B592:B595"/>
    <mergeCell ref="I592:I595"/>
    <mergeCell ref="B596:B602"/>
    <mergeCell ref="I596:I602"/>
    <mergeCell ref="B584:B587"/>
    <mergeCell ref="I584:I587"/>
    <mergeCell ref="B588:B591"/>
    <mergeCell ref="I588:I591"/>
    <mergeCell ref="B574:B578"/>
    <mergeCell ref="I574:I578"/>
    <mergeCell ref="B579:B583"/>
    <mergeCell ref="I579:I583"/>
    <mergeCell ref="B564:B567"/>
    <mergeCell ref="I564:I567"/>
    <mergeCell ref="B568:B573"/>
    <mergeCell ref="I568:I573"/>
    <mergeCell ref="B558:D558"/>
    <mergeCell ref="B559:B563"/>
    <mergeCell ref="I559:I563"/>
    <mergeCell ref="B550:B553"/>
    <mergeCell ref="I550:I553"/>
    <mergeCell ref="B554:B557"/>
    <mergeCell ref="I554:I557"/>
    <mergeCell ref="B542:B545"/>
    <mergeCell ref="I542:I545"/>
    <mergeCell ref="B546:B549"/>
    <mergeCell ref="I546:I549"/>
    <mergeCell ref="B534:B537"/>
    <mergeCell ref="I534:I537"/>
    <mergeCell ref="B538:B541"/>
    <mergeCell ref="I538:I541"/>
    <mergeCell ref="B525:B528"/>
    <mergeCell ref="I525:I528"/>
    <mergeCell ref="B530:B533"/>
    <mergeCell ref="I530:I533"/>
    <mergeCell ref="B513:B520"/>
    <mergeCell ref="I513:I520"/>
    <mergeCell ref="B521:B524"/>
    <mergeCell ref="I521:I524"/>
    <mergeCell ref="B505:B508"/>
    <mergeCell ref="I505:I508"/>
    <mergeCell ref="B509:B512"/>
    <mergeCell ref="I509:I512"/>
    <mergeCell ref="B500:B503"/>
    <mergeCell ref="I500:I503"/>
    <mergeCell ref="B504:D504"/>
    <mergeCell ref="B495:I495"/>
    <mergeCell ref="B496:B499"/>
    <mergeCell ref="I496:I499"/>
    <mergeCell ref="B490:B493"/>
    <mergeCell ref="I490:I493"/>
    <mergeCell ref="B494:I494"/>
    <mergeCell ref="B481:B484"/>
    <mergeCell ref="I481:I484"/>
    <mergeCell ref="B489:I489"/>
    <mergeCell ref="B485:B488"/>
    <mergeCell ref="I485:I488"/>
    <mergeCell ref="B471:B475"/>
    <mergeCell ref="I471:I475"/>
    <mergeCell ref="B477:B480"/>
    <mergeCell ref="I477:I480"/>
    <mergeCell ref="B463:B466"/>
    <mergeCell ref="I463:I466"/>
    <mergeCell ref="B467:B470"/>
    <mergeCell ref="I467:I470"/>
    <mergeCell ref="B454:B457"/>
    <mergeCell ref="I454:I457"/>
    <mergeCell ref="B459:B462"/>
    <mergeCell ref="I459:I462"/>
    <mergeCell ref="B444:B447"/>
    <mergeCell ref="I444:I447"/>
    <mergeCell ref="B450:B453"/>
    <mergeCell ref="I450:I453"/>
    <mergeCell ref="B436:B439"/>
    <mergeCell ref="I436:I439"/>
    <mergeCell ref="B440:B443"/>
    <mergeCell ref="I440:I443"/>
    <mergeCell ref="B427:B430"/>
    <mergeCell ref="I427:I430"/>
    <mergeCell ref="B431:B434"/>
    <mergeCell ref="I431:I434"/>
    <mergeCell ref="B419:B422"/>
    <mergeCell ref="I419:I422"/>
    <mergeCell ref="B423:B426"/>
    <mergeCell ref="I423:I426"/>
    <mergeCell ref="B413:B416"/>
    <mergeCell ref="I413:I416"/>
    <mergeCell ref="B418:D418"/>
    <mergeCell ref="B401:B404"/>
    <mergeCell ref="I401:I404"/>
    <mergeCell ref="B405:B408"/>
    <mergeCell ref="I405:I408"/>
    <mergeCell ref="B409:B412"/>
    <mergeCell ref="I409:I412"/>
    <mergeCell ref="B393:B396"/>
    <mergeCell ref="I393:I396"/>
    <mergeCell ref="B397:B400"/>
    <mergeCell ref="I397:I400"/>
    <mergeCell ref="B388:B391"/>
    <mergeCell ref="I388:I391"/>
    <mergeCell ref="B392:D392"/>
    <mergeCell ref="B380:B383"/>
    <mergeCell ref="I380:I383"/>
    <mergeCell ref="B384:B387"/>
    <mergeCell ref="I384:I387"/>
    <mergeCell ref="B372:B375"/>
    <mergeCell ref="I372:I375"/>
    <mergeCell ref="B376:B379"/>
    <mergeCell ref="I376:I379"/>
    <mergeCell ref="B364:B367"/>
    <mergeCell ref="I364:I367"/>
    <mergeCell ref="B368:B371"/>
    <mergeCell ref="I368:I371"/>
    <mergeCell ref="B357:D357"/>
    <mergeCell ref="B359:B362"/>
    <mergeCell ref="I359:I362"/>
    <mergeCell ref="B348:B351"/>
    <mergeCell ref="I348:I351"/>
    <mergeCell ref="B353:B356"/>
    <mergeCell ref="I353:I356"/>
    <mergeCell ref="B337:B340"/>
    <mergeCell ref="I337:I340"/>
    <mergeCell ref="B341:F341"/>
    <mergeCell ref="I341:I345"/>
    <mergeCell ref="B342:B345"/>
    <mergeCell ref="B328:B331"/>
    <mergeCell ref="I328:I331"/>
    <mergeCell ref="B332:B335"/>
    <mergeCell ref="I332:I335"/>
    <mergeCell ref="B319:B322"/>
    <mergeCell ref="I319:I322"/>
    <mergeCell ref="B323:B326"/>
    <mergeCell ref="I323:I326"/>
    <mergeCell ref="B308:B311"/>
    <mergeCell ref="I308:I311"/>
    <mergeCell ref="B313:B316"/>
    <mergeCell ref="I313:I316"/>
    <mergeCell ref="B298:B301"/>
    <mergeCell ref="I298:I301"/>
    <mergeCell ref="B304:B307"/>
    <mergeCell ref="I304:I307"/>
    <mergeCell ref="B289:B292"/>
    <mergeCell ref="I289:I292"/>
    <mergeCell ref="B293:B296"/>
    <mergeCell ref="I293:I296"/>
    <mergeCell ref="B280:B283"/>
    <mergeCell ref="I280:I283"/>
    <mergeCell ref="B284:B287"/>
    <mergeCell ref="I284:I287"/>
    <mergeCell ref="B274:D274"/>
    <mergeCell ref="B276:B279"/>
    <mergeCell ref="I276:I279"/>
    <mergeCell ref="B266:B269"/>
    <mergeCell ref="I266:I269"/>
    <mergeCell ref="B270:B273"/>
    <mergeCell ref="I270:I273"/>
    <mergeCell ref="B257:B260"/>
    <mergeCell ref="I257:I260"/>
    <mergeCell ref="B262:B265"/>
    <mergeCell ref="I262:I265"/>
    <mergeCell ref="B248:B251"/>
    <mergeCell ref="I248:I251"/>
    <mergeCell ref="B252:B255"/>
    <mergeCell ref="I252:I255"/>
    <mergeCell ref="B238:B241"/>
    <mergeCell ref="I238:I241"/>
    <mergeCell ref="B243:B246"/>
    <mergeCell ref="I243:I246"/>
    <mergeCell ref="B227:B230"/>
    <mergeCell ref="I227:I230"/>
    <mergeCell ref="B234:B237"/>
    <mergeCell ref="I234:I237"/>
    <mergeCell ref="B219:B222"/>
    <mergeCell ref="I219:I222"/>
    <mergeCell ref="B223:B226"/>
    <mergeCell ref="I223:I226"/>
    <mergeCell ref="B211:B214"/>
    <mergeCell ref="I211:I214"/>
    <mergeCell ref="B215:B218"/>
    <mergeCell ref="I215:I218"/>
    <mergeCell ref="B206:F206"/>
    <mergeCell ref="B207:B210"/>
    <mergeCell ref="I207:I210"/>
    <mergeCell ref="B198:B201"/>
    <mergeCell ref="I198:I201"/>
    <mergeCell ref="B202:B205"/>
    <mergeCell ref="I202:I205"/>
    <mergeCell ref="B190:B193"/>
    <mergeCell ref="I190:I193"/>
    <mergeCell ref="B194:B197"/>
    <mergeCell ref="I194:I197"/>
    <mergeCell ref="B181:B184"/>
    <mergeCell ref="I181:I184"/>
    <mergeCell ref="B186:B189"/>
    <mergeCell ref="I186:I189"/>
    <mergeCell ref="B171:B174"/>
    <mergeCell ref="I171:I174"/>
    <mergeCell ref="B176:B179"/>
    <mergeCell ref="I176:I179"/>
    <mergeCell ref="B163:B166"/>
    <mergeCell ref="I163:I166"/>
    <mergeCell ref="B167:B170"/>
    <mergeCell ref="I167:I170"/>
    <mergeCell ref="B157:C157"/>
    <mergeCell ref="B158:B161"/>
    <mergeCell ref="I158:I161"/>
    <mergeCell ref="B152:F152"/>
    <mergeCell ref="B153:B156"/>
    <mergeCell ref="I153:I156"/>
    <mergeCell ref="B142:B145"/>
    <mergeCell ref="I142:I145"/>
    <mergeCell ref="B148:B151"/>
    <mergeCell ref="I148:I151"/>
    <mergeCell ref="B134:B137"/>
    <mergeCell ref="I134:I137"/>
    <mergeCell ref="B138:B141"/>
    <mergeCell ref="I138:I141"/>
    <mergeCell ref="B126:B129"/>
    <mergeCell ref="I126:I129"/>
    <mergeCell ref="B130:B133"/>
    <mergeCell ref="I130:I133"/>
    <mergeCell ref="B118:B121"/>
    <mergeCell ref="I118:I121"/>
    <mergeCell ref="B122:B125"/>
    <mergeCell ref="I122:I125"/>
    <mergeCell ref="B110:B113"/>
    <mergeCell ref="I110:I113"/>
    <mergeCell ref="B114:B117"/>
    <mergeCell ref="I114:I117"/>
    <mergeCell ref="B101:B104"/>
    <mergeCell ref="I101:I104"/>
    <mergeCell ref="B105:B108"/>
    <mergeCell ref="I105:I108"/>
    <mergeCell ref="B93:B96"/>
    <mergeCell ref="I93:I96"/>
    <mergeCell ref="B97:B100"/>
    <mergeCell ref="I97:I100"/>
    <mergeCell ref="B85:B88"/>
    <mergeCell ref="I85:I88"/>
    <mergeCell ref="B89:B92"/>
    <mergeCell ref="I89:I92"/>
    <mergeCell ref="B74:B77"/>
    <mergeCell ref="I74:I77"/>
    <mergeCell ref="B78:B82"/>
    <mergeCell ref="I78:I82"/>
    <mergeCell ref="B68:B71"/>
    <mergeCell ref="I68:I71"/>
    <mergeCell ref="B72:D72"/>
    <mergeCell ref="B62:B65"/>
    <mergeCell ref="I62:I65"/>
    <mergeCell ref="B67:D67"/>
    <mergeCell ref="B54:B57"/>
    <mergeCell ref="I54:I57"/>
    <mergeCell ref="B58:B61"/>
    <mergeCell ref="I58:I61"/>
    <mergeCell ref="B45:B48"/>
    <mergeCell ref="I45:I48"/>
    <mergeCell ref="B49:B52"/>
    <mergeCell ref="I49:I52"/>
    <mergeCell ref="B37:B40"/>
    <mergeCell ref="I37:I40"/>
    <mergeCell ref="B41:B44"/>
    <mergeCell ref="I41:I44"/>
    <mergeCell ref="B32:I32"/>
    <mergeCell ref="B33:B36"/>
    <mergeCell ref="I33:I36"/>
    <mergeCell ref="B27:B30"/>
    <mergeCell ref="I27:I30"/>
    <mergeCell ref="B31:D31"/>
    <mergeCell ref="B19:B22"/>
    <mergeCell ref="I19:I22"/>
    <mergeCell ref="B23:B26"/>
    <mergeCell ref="I23:I26"/>
    <mergeCell ref="B1:I1"/>
    <mergeCell ref="B2:I2"/>
    <mergeCell ref="B3:I3"/>
    <mergeCell ref="B11:B14"/>
    <mergeCell ref="I11:I14"/>
    <mergeCell ref="B15:B18"/>
    <mergeCell ref="I15:I18"/>
    <mergeCell ref="I5:I6"/>
    <mergeCell ref="B8:I8"/>
    <mergeCell ref="B9:I9"/>
    <mergeCell ref="B10:I10"/>
    <mergeCell ref="B5:B6"/>
    <mergeCell ref="C5:C6"/>
    <mergeCell ref="D5:D6"/>
    <mergeCell ref="E5:E6"/>
    <mergeCell ref="F5:G5"/>
    <mergeCell ref="H5:H6"/>
  </mergeCells>
  <pageMargins left="0.39370078740157483" right="0" top="0.19685039370078741" bottom="0.19685039370078741" header="0.31496062992125984" footer="0.31496062992125984"/>
  <pageSetup paperSize="9" scale="41" fitToHeight="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A4C93-EC7F-4AA0-982F-9E2CBAC028AE}">
  <sheetPr>
    <pageSetUpPr fitToPage="1"/>
  </sheetPr>
  <dimension ref="A1:J36"/>
  <sheetViews>
    <sheetView tabSelected="1" zoomScale="80" zoomScaleNormal="80" workbookViewId="0">
      <selection activeCell="N10" sqref="N10"/>
    </sheetView>
  </sheetViews>
  <sheetFormatPr defaultRowHeight="12.75" x14ac:dyDescent="0.2"/>
  <cols>
    <col min="1" max="1" width="35.42578125" style="436" customWidth="1"/>
    <col min="2" max="2" width="13.140625" style="436" customWidth="1"/>
    <col min="3" max="3" width="10.7109375" style="436" customWidth="1"/>
    <col min="4" max="4" width="11.42578125" style="436" customWidth="1"/>
    <col min="5" max="5" width="13.28515625" style="436" customWidth="1"/>
    <col min="6" max="6" width="49.28515625" style="436" customWidth="1"/>
    <col min="7" max="16384" width="9.140625" style="436"/>
  </cols>
  <sheetData>
    <row r="1" spans="1:10" x14ac:dyDescent="0.2">
      <c r="A1" s="433"/>
      <c r="B1" s="434"/>
      <c r="C1" s="434"/>
      <c r="D1" s="434"/>
      <c r="E1" s="434"/>
      <c r="F1" s="435" t="s">
        <v>729</v>
      </c>
    </row>
    <row r="2" spans="1:10" x14ac:dyDescent="0.2">
      <c r="A2" s="620" t="s">
        <v>730</v>
      </c>
      <c r="B2" s="620"/>
      <c r="C2" s="620"/>
      <c r="D2" s="620"/>
      <c r="E2" s="620"/>
      <c r="F2" s="620"/>
    </row>
    <row r="3" spans="1:10" x14ac:dyDescent="0.2">
      <c r="A3" s="620" t="s">
        <v>630</v>
      </c>
      <c r="B3" s="620"/>
      <c r="C3" s="620"/>
      <c r="D3" s="620"/>
      <c r="E3" s="620"/>
      <c r="F3" s="620"/>
    </row>
    <row r="4" spans="1:10" x14ac:dyDescent="0.2">
      <c r="A4" s="620" t="s">
        <v>731</v>
      </c>
      <c r="B4" s="620"/>
      <c r="C4" s="620"/>
      <c r="D4" s="620"/>
      <c r="E4" s="620"/>
      <c r="F4" s="620"/>
    </row>
    <row r="5" spans="1:10" x14ac:dyDescent="0.2">
      <c r="A5" s="433"/>
      <c r="B5" s="434"/>
      <c r="C5" s="434"/>
      <c r="D5" s="434"/>
      <c r="E5" s="434"/>
      <c r="F5" s="434"/>
    </row>
    <row r="6" spans="1:10" x14ac:dyDescent="0.2">
      <c r="A6" s="621" t="s">
        <v>4</v>
      </c>
      <c r="B6" s="623" t="s">
        <v>5</v>
      </c>
      <c r="C6" s="623" t="s">
        <v>732</v>
      </c>
      <c r="D6" s="623"/>
      <c r="E6" s="624" t="s">
        <v>733</v>
      </c>
      <c r="F6" s="623" t="s">
        <v>734</v>
      </c>
    </row>
    <row r="7" spans="1:10" ht="48.6" customHeight="1" x14ac:dyDescent="0.2">
      <c r="A7" s="622"/>
      <c r="B7" s="623"/>
      <c r="C7" s="437" t="s">
        <v>9</v>
      </c>
      <c r="D7" s="437" t="s">
        <v>10</v>
      </c>
      <c r="E7" s="624"/>
      <c r="F7" s="623"/>
    </row>
    <row r="8" spans="1:10" x14ac:dyDescent="0.2">
      <c r="A8" s="438">
        <v>1</v>
      </c>
      <c r="B8" s="439">
        <v>2</v>
      </c>
      <c r="C8" s="439">
        <v>3</v>
      </c>
      <c r="D8" s="439">
        <v>4</v>
      </c>
      <c r="E8" s="440">
        <v>5</v>
      </c>
      <c r="F8" s="441">
        <v>6</v>
      </c>
    </row>
    <row r="9" spans="1:10" ht="30.75" customHeight="1" x14ac:dyDescent="0.2">
      <c r="A9" s="442" t="s">
        <v>735</v>
      </c>
      <c r="B9" s="443" t="s">
        <v>736</v>
      </c>
      <c r="C9" s="443">
        <v>16.5</v>
      </c>
      <c r="D9" s="443" t="s">
        <v>737</v>
      </c>
      <c r="E9" s="444"/>
      <c r="F9" s="445" t="s">
        <v>738</v>
      </c>
    </row>
    <row r="10" spans="1:10" ht="141.75" customHeight="1" x14ac:dyDescent="0.2">
      <c r="A10" s="442" t="s">
        <v>739</v>
      </c>
      <c r="B10" s="443" t="s">
        <v>38</v>
      </c>
      <c r="C10" s="443">
        <v>80.5</v>
      </c>
      <c r="D10" s="446">
        <v>79.5</v>
      </c>
      <c r="E10" s="444">
        <v>-1.2</v>
      </c>
      <c r="F10" s="447" t="s">
        <v>740</v>
      </c>
      <c r="I10" s="448"/>
      <c r="J10" s="449"/>
    </row>
    <row r="11" spans="1:10" ht="38.25" x14ac:dyDescent="0.2">
      <c r="A11" s="442" t="s">
        <v>741</v>
      </c>
      <c r="B11" s="443" t="s">
        <v>736</v>
      </c>
      <c r="C11" s="450">
        <v>660</v>
      </c>
      <c r="D11" s="443" t="s">
        <v>737</v>
      </c>
      <c r="E11" s="444"/>
      <c r="F11" s="445" t="s">
        <v>742</v>
      </c>
      <c r="H11" s="448"/>
      <c r="I11" s="449"/>
    </row>
    <row r="12" spans="1:10" ht="124.5" customHeight="1" x14ac:dyDescent="0.2">
      <c r="A12" s="442" t="s">
        <v>743</v>
      </c>
      <c r="B12" s="443" t="s">
        <v>744</v>
      </c>
      <c r="C12" s="443">
        <v>72</v>
      </c>
      <c r="D12" s="443" t="s">
        <v>737</v>
      </c>
      <c r="E12" s="444"/>
      <c r="F12" s="445" t="s">
        <v>745</v>
      </c>
    </row>
    <row r="13" spans="1:10" ht="129.75" customHeight="1" x14ac:dyDescent="0.2">
      <c r="A13" s="442" t="s">
        <v>746</v>
      </c>
      <c r="B13" s="443" t="s">
        <v>747</v>
      </c>
      <c r="C13" s="443">
        <v>4.5</v>
      </c>
      <c r="D13" s="443" t="s">
        <v>737</v>
      </c>
      <c r="E13" s="444"/>
      <c r="F13" s="451" t="s">
        <v>748</v>
      </c>
    </row>
    <row r="14" spans="1:10" ht="25.5" x14ac:dyDescent="0.2">
      <c r="A14" s="442" t="s">
        <v>749</v>
      </c>
      <c r="B14" s="443" t="s">
        <v>750</v>
      </c>
      <c r="C14" s="443" t="s">
        <v>751</v>
      </c>
      <c r="D14" s="443">
        <v>215</v>
      </c>
      <c r="E14" s="444"/>
      <c r="F14" s="451" t="s">
        <v>752</v>
      </c>
    </row>
    <row r="15" spans="1:10" ht="51" x14ac:dyDescent="0.2">
      <c r="A15" s="442" t="s">
        <v>753</v>
      </c>
      <c r="B15" s="452" t="s">
        <v>25</v>
      </c>
      <c r="C15" s="452">
        <v>82</v>
      </c>
      <c r="D15" s="452" t="s">
        <v>737</v>
      </c>
      <c r="E15" s="453"/>
      <c r="F15" s="454" t="s">
        <v>754</v>
      </c>
    </row>
    <row r="16" spans="1:10" ht="25.5" x14ac:dyDescent="0.2">
      <c r="A16" s="442" t="s">
        <v>755</v>
      </c>
      <c r="B16" s="443" t="s">
        <v>25</v>
      </c>
      <c r="C16" s="443">
        <v>90</v>
      </c>
      <c r="D16" s="455">
        <v>90.2</v>
      </c>
      <c r="E16" s="443">
        <v>0.2</v>
      </c>
      <c r="F16" s="442" t="s">
        <v>504</v>
      </c>
    </row>
    <row r="17" spans="1:6" ht="51" x14ac:dyDescent="0.2">
      <c r="A17" s="442" t="s">
        <v>756</v>
      </c>
      <c r="B17" s="456" t="s">
        <v>757</v>
      </c>
      <c r="C17" s="456">
        <v>6</v>
      </c>
      <c r="D17" s="456" t="s">
        <v>737</v>
      </c>
      <c r="E17" s="457"/>
      <c r="F17" s="458" t="s">
        <v>758</v>
      </c>
    </row>
    <row r="18" spans="1:6" ht="25.5" x14ac:dyDescent="0.2">
      <c r="A18" s="442" t="s">
        <v>759</v>
      </c>
      <c r="B18" s="443" t="s">
        <v>760</v>
      </c>
      <c r="C18" s="443">
        <v>0.6</v>
      </c>
      <c r="D18" s="443">
        <v>0.6</v>
      </c>
      <c r="E18" s="444"/>
      <c r="F18" s="442" t="s">
        <v>504</v>
      </c>
    </row>
    <row r="19" spans="1:6" ht="25.5" x14ac:dyDescent="0.2">
      <c r="A19" s="442" t="s">
        <v>761</v>
      </c>
      <c r="B19" s="443" t="s">
        <v>25</v>
      </c>
      <c r="C19" s="443" t="s">
        <v>762</v>
      </c>
      <c r="D19" s="443">
        <v>45</v>
      </c>
      <c r="E19" s="444"/>
      <c r="F19" s="442" t="s">
        <v>504</v>
      </c>
    </row>
    <row r="20" spans="1:6" ht="153" x14ac:dyDescent="0.2">
      <c r="A20" s="442" t="s">
        <v>763</v>
      </c>
      <c r="B20" s="443" t="s">
        <v>25</v>
      </c>
      <c r="C20" s="443">
        <v>84</v>
      </c>
      <c r="D20" s="443">
        <v>89.1</v>
      </c>
      <c r="E20" s="444">
        <v>5.0999999999999996</v>
      </c>
      <c r="F20" s="442" t="s">
        <v>764</v>
      </c>
    </row>
    <row r="21" spans="1:6" ht="38.25" x14ac:dyDescent="0.2">
      <c r="A21" s="442" t="s">
        <v>765</v>
      </c>
      <c r="B21" s="443" t="s">
        <v>25</v>
      </c>
      <c r="C21" s="443" t="s">
        <v>766</v>
      </c>
      <c r="D21" s="443" t="s">
        <v>767</v>
      </c>
      <c r="E21" s="444"/>
      <c r="F21" s="442" t="s">
        <v>768</v>
      </c>
    </row>
    <row r="22" spans="1:6" ht="58.5" customHeight="1" x14ac:dyDescent="0.2">
      <c r="A22" s="442" t="s">
        <v>769</v>
      </c>
      <c r="B22" s="443" t="s">
        <v>770</v>
      </c>
      <c r="C22" s="443">
        <v>7</v>
      </c>
      <c r="D22" s="443">
        <v>8.1999999999999993</v>
      </c>
      <c r="E22" s="444">
        <v>17.100000000000001</v>
      </c>
      <c r="F22" s="442" t="s">
        <v>771</v>
      </c>
    </row>
    <row r="23" spans="1:6" ht="25.5" x14ac:dyDescent="0.2">
      <c r="A23" s="459" t="s">
        <v>772</v>
      </c>
      <c r="B23" s="460"/>
      <c r="C23" s="460"/>
      <c r="D23" s="460"/>
      <c r="E23" s="460"/>
      <c r="F23" s="461"/>
    </row>
    <row r="24" spans="1:6" ht="25.5" x14ac:dyDescent="0.2">
      <c r="A24" s="462" t="s">
        <v>773</v>
      </c>
      <c r="B24" s="434"/>
      <c r="C24" s="434"/>
      <c r="D24" s="434"/>
      <c r="E24" s="434"/>
      <c r="F24" s="463"/>
    </row>
    <row r="25" spans="1:6" ht="25.5" x14ac:dyDescent="0.2">
      <c r="A25" s="464" t="s">
        <v>774</v>
      </c>
      <c r="B25" s="465"/>
      <c r="C25" s="466"/>
      <c r="D25" s="466"/>
      <c r="E25" s="466"/>
      <c r="F25" s="467"/>
    </row>
    <row r="26" spans="1:6" x14ac:dyDescent="0.2">
      <c r="A26" s="433"/>
      <c r="B26" s="434"/>
      <c r="C26" s="434"/>
      <c r="D26" s="434"/>
      <c r="E26" s="434"/>
      <c r="F26" s="434"/>
    </row>
    <row r="27" spans="1:6" ht="12.75" customHeight="1" x14ac:dyDescent="0.2">
      <c r="A27" s="468" t="s">
        <v>775</v>
      </c>
      <c r="B27" s="434"/>
      <c r="C27" s="434"/>
      <c r="D27" s="434"/>
      <c r="E27" s="434"/>
      <c r="F27" s="434"/>
    </row>
    <row r="28" spans="1:6" s="469" customFormat="1" ht="64.5" customHeight="1" x14ac:dyDescent="0.2">
      <c r="A28" s="619" t="s">
        <v>776</v>
      </c>
      <c r="B28" s="619"/>
      <c r="C28" s="619"/>
      <c r="D28" s="619"/>
      <c r="E28" s="619"/>
      <c r="F28" s="619"/>
    </row>
    <row r="29" spans="1:6" ht="15.75" x14ac:dyDescent="0.2">
      <c r="A29" s="470"/>
    </row>
    <row r="30" spans="1:6" ht="15.75" x14ac:dyDescent="0.2">
      <c r="A30" s="470"/>
    </row>
    <row r="31" spans="1:6" ht="15.75" x14ac:dyDescent="0.2">
      <c r="A31" s="470"/>
    </row>
    <row r="32" spans="1:6" ht="15.75" x14ac:dyDescent="0.2">
      <c r="A32" s="471"/>
    </row>
    <row r="33" spans="1:1" ht="15.75" x14ac:dyDescent="0.2">
      <c r="A33" s="470"/>
    </row>
    <row r="34" spans="1:1" ht="15.75" x14ac:dyDescent="0.2">
      <c r="A34" s="470"/>
    </row>
    <row r="35" spans="1:1" ht="15.75" x14ac:dyDescent="0.2">
      <c r="A35" s="470"/>
    </row>
    <row r="36" spans="1:1" ht="15.75" x14ac:dyDescent="0.2">
      <c r="A36" s="471"/>
    </row>
  </sheetData>
  <mergeCells count="9">
    <mergeCell ref="A28:F28"/>
    <mergeCell ref="A2:F2"/>
    <mergeCell ref="A3:F3"/>
    <mergeCell ref="A4:F4"/>
    <mergeCell ref="A6:A7"/>
    <mergeCell ref="B6:B7"/>
    <mergeCell ref="C6:D6"/>
    <mergeCell ref="E6:E7"/>
    <mergeCell ref="F6:F7"/>
  </mergeCells>
  <pageMargins left="0.11811023622047245" right="0.11811023622047245" top="0.35433070866141736" bottom="0.15748031496062992" header="0.51181102362204722" footer="0.51181102362204722"/>
  <pageSetup paperSize="9" scale="68"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додаток1 </vt:lpstr>
      <vt:lpstr>додаток 2 </vt:lpstr>
      <vt:lpstr>додаток 3 </vt:lpstr>
      <vt:lpstr>'додаток1 '!Область_печати</vt:lpstr>
    </vt:vector>
  </TitlesOfParts>
  <Company>RePack by SPecialiST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melnichuk</dc:creator>
  <cp:lastModifiedBy>User</cp:lastModifiedBy>
  <cp:lastPrinted>2023-03-14T14:08:33Z</cp:lastPrinted>
  <dcterms:created xsi:type="dcterms:W3CDTF">2022-01-05T14:41:20Z</dcterms:created>
  <dcterms:modified xsi:type="dcterms:W3CDTF">2023-03-17T09:24:11Z</dcterms:modified>
</cp:coreProperties>
</file>