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ШМД" sheetId="1" r:id="rId1"/>
    <sheet name="Олександрівська КЛ" sheetId="2" r:id="rId2"/>
    <sheet name="КМДКЛ №1" sheetId="3" r:id="rId3"/>
    <sheet name="КМДКЛ №2" sheetId="4" r:id="rId4"/>
    <sheet name="КМДКЛ №3" sheetId="5" r:id="rId5"/>
    <sheet name="КМДКЛ №4" sheetId="6" r:id="rId6"/>
    <sheet name="КМДКЛ №5" sheetId="7" r:id="rId7"/>
    <sheet name="КМДКЛ №6" sheetId="8" r:id="rId8"/>
    <sheet name="КМДКЛ №7" sheetId="9" r:id="rId9"/>
    <sheet name="КМДКЛ №8" sheetId="10" r:id="rId10"/>
    <sheet name="КМДКЛ №9" sheetId="11" r:id="rId11"/>
    <sheet name="КМКЛ №1" sheetId="12" r:id="rId12"/>
    <sheet name="КМКЛ №2" sheetId="13" r:id="rId13"/>
    <sheet name="КМКЛ №3" sheetId="14" r:id="rId14"/>
    <sheet name="КМКЛ №5" sheetId="15" r:id="rId15"/>
    <sheet name="КМКЛ № 6" sheetId="16" r:id="rId16"/>
    <sheet name="КМКЛ №7" sheetId="17" r:id="rId17"/>
    <sheet name="КМКЛ №8" sheetId="18" r:id="rId18"/>
    <sheet name="КМКЛ №9" sheetId="19" r:id="rId19"/>
    <sheet name="КМКЛ №10" sheetId="20" r:id="rId20"/>
    <sheet name="КМКЛ №11" sheetId="21" r:id="rId21"/>
    <sheet name="КМКЛ №12" sheetId="22" r:id="rId22"/>
    <sheet name="КМКЛ №15" sheetId="23" r:id="rId23"/>
    <sheet name="КМКЛ №18" sheetId="24" r:id="rId24"/>
  </sheets>
  <definedNames>
    <definedName name="_xlnm.Print_Area" localSheetId="15">'КМКЛ № 6'!$A$1:$K$31</definedName>
    <definedName name="_xlnm.Print_Area" localSheetId="2">'КМДКЛ №1'!$A$1:$K$82</definedName>
    <definedName name="_xlnm.Print_Area" localSheetId="3">'КМДКЛ №2'!$A$1:$K$41</definedName>
    <definedName name="_xlnm.Print_Area" localSheetId="4">'КМДКЛ №3'!$A$1:$K$55</definedName>
    <definedName name="_xlnm.Print_Area" localSheetId="5">'КМДКЛ №4'!$A$1:$K$56</definedName>
    <definedName name="_xlnm.Print_Area" localSheetId="6">'КМДКЛ №5'!$A$1:$K$22</definedName>
    <definedName name="_xlnm.Print_Area" localSheetId="7">'КМДКЛ №6'!$A$1:$K$56</definedName>
    <definedName name="_xlnm.Print_Area" localSheetId="8">'КМДКЛ №7'!$A$1:$K$27</definedName>
    <definedName name="_xlnm.Print_Area" localSheetId="9">'КМДКЛ №8'!$A$1:$K$20</definedName>
    <definedName name="_xlnm.Print_Area" localSheetId="10">'КМДКЛ №9'!$A$1:$K$62</definedName>
    <definedName name="_xlnm.Print_Area" localSheetId="11">'КМКЛ №1'!$A$1:$K$56</definedName>
    <definedName name="_xlnm.Print_Area" localSheetId="19">'КМКЛ №10'!$A$1:$M$41</definedName>
    <definedName name="_xlnm.Print_Area" localSheetId="20">'КМКЛ №11'!$A$1:$K$56</definedName>
    <definedName name="_xlnm.Print_Area" localSheetId="22">'КМКЛ №15'!$A$1:$K$42</definedName>
    <definedName name="_xlnm.Print_Area" localSheetId="23">'КМКЛ №18'!$A$1:$K$49</definedName>
    <definedName name="_xlnm.Print_Area" localSheetId="12">'КМКЛ №2'!$A$1:$K$57</definedName>
    <definedName name="_xlnm.Print_Area" localSheetId="13">'КМКЛ №3'!$A$1:$K$41</definedName>
    <definedName name="_xlnm.Print_Area" localSheetId="14">'КМКЛ №5'!$A$1:$K$39</definedName>
    <definedName name="_xlnm.Print_Area" localSheetId="18">'КМКЛ №9'!$A$1:$K$23</definedName>
    <definedName name="_xlnm.Print_Area" localSheetId="0">'ЛШМД'!$A$1:$K$41</definedName>
    <definedName name="_xlnm.Print_Area" localSheetId="1">'Олександрівська КЛ'!$A$1:$K$36</definedName>
  </definedNames>
  <calcPr fullCalcOnLoad="1"/>
</workbook>
</file>

<file path=xl/comments18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<sst xmlns="http://schemas.openxmlformats.org/spreadsheetml/2006/main" count="2071" uniqueCount="790">
  <si>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</si>
  <si>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</si>
  <si>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</si>
  <si>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</si>
  <si>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</si>
  <si>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</si>
  <si>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</si>
  <si>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</si>
  <si>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</si>
  <si>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</si>
  <si>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</si>
  <si>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</si>
  <si>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</si>
  <si>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</si>
  <si>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</si>
  <si>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О.Я. Корінна</t>
  </si>
  <si>
    <t>В.о. Головний бухгалтер</t>
  </si>
  <si>
    <t>тести</t>
  </si>
  <si>
    <t>В.о.директора</t>
  </si>
  <si>
    <t>О.В.Береговий</t>
  </si>
  <si>
    <t>Волонтери</t>
  </si>
  <si>
    <t>КНП "КМКЛ №3"</t>
  </si>
  <si>
    <t>Психіатрія</t>
  </si>
  <si>
    <t>БО "100% життя"</t>
  </si>
  <si>
    <t>ТОВ "Мові Хелс"</t>
  </si>
  <si>
    <t>ТОВ "нортон-Україна"</t>
  </si>
  <si>
    <t>АТ "Київмедпрепарат"</t>
  </si>
  <si>
    <t>АТ "Артеріум"</t>
  </si>
  <si>
    <t>КНП "КМКЛ №4"</t>
  </si>
  <si>
    <t>ТОВ "МЦ "М.Т.К."</t>
  </si>
  <si>
    <t>ТОВ "Б.Браун Медікал Україна"</t>
  </si>
  <si>
    <t>МБО "Бібілійна Міссія"</t>
  </si>
  <si>
    <t>ГО "Фонд відновлення України"</t>
  </si>
  <si>
    <t>медикамент</t>
  </si>
  <si>
    <t>вироби</t>
  </si>
  <si>
    <t>маски</t>
  </si>
  <si>
    <t>Медикаменти</t>
  </si>
  <si>
    <t>лікувальне харчування</t>
  </si>
  <si>
    <t>інд.догляд</t>
  </si>
  <si>
    <t>вироби мед.приз.</t>
  </si>
  <si>
    <t>Господ.матеріали</t>
  </si>
  <si>
    <t>РГ "Київська Єврейська Месіанська Громада"</t>
  </si>
  <si>
    <t>БО Самарітенз Перс Україна</t>
  </si>
  <si>
    <t>Аналізатор газів у крові</t>
  </si>
  <si>
    <t>БО Організація TTM</t>
  </si>
  <si>
    <t>БФ Коло</t>
  </si>
  <si>
    <t>Медичний компресор</t>
  </si>
  <si>
    <t>апарати для вакууменої терапії</t>
  </si>
  <si>
    <t>КМОТ Червоний хрест України</t>
  </si>
  <si>
    <t>медичний інвентар</t>
  </si>
  <si>
    <t>меблі медичні</t>
  </si>
  <si>
    <t>БО БФ Національна агенція гуманітарної допомоги</t>
  </si>
  <si>
    <t>одяг медичний</t>
  </si>
  <si>
    <t>Посол україни ТолкачВ.С.</t>
  </si>
  <si>
    <t>електракардіограф</t>
  </si>
  <si>
    <t>електракардіографи</t>
  </si>
  <si>
    <t>БФ We Help Ukrainian</t>
  </si>
  <si>
    <t>інвентар для вакуумної терапії</t>
  </si>
  <si>
    <t>Асоціація Gudvil Human</t>
  </si>
  <si>
    <t>ГО патріотичні підприємці України</t>
  </si>
  <si>
    <r>
      <t xml:space="preserve">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</si>
  <si>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</t>
    </r>
    <r>
      <rPr>
        <b/>
        <u val="single"/>
        <sz val="14"/>
        <color indexed="8"/>
        <rFont val="Times New Roman"/>
        <family val="1"/>
      </rPr>
      <t>"Київської міської клінічної лікарні швидкої медичної допомоги"</t>
    </r>
    <r>
      <rPr>
        <b/>
        <sz val="14"/>
        <color indexed="8"/>
        <rFont val="Times New Roman"/>
        <family val="1"/>
      </rPr>
      <t xml:space="preserve">__за_1__квартал_2023___року </t>
    </r>
  </si>
  <si>
    <t xml:space="preserve"> </t>
  </si>
  <si>
    <t>Огурцова Г.В.</t>
  </si>
  <si>
    <t>Головний бухгалтер</t>
  </si>
  <si>
    <t>Антоненко  Л.П.</t>
  </si>
  <si>
    <t xml:space="preserve">Директор </t>
  </si>
  <si>
    <t>Фізична особа</t>
  </si>
  <si>
    <t>холод.обладнання</t>
  </si>
  <si>
    <t>БО" 100% життя"</t>
  </si>
  <si>
    <t xml:space="preserve">бойлери </t>
  </si>
  <si>
    <t>бойлери</t>
  </si>
  <si>
    <t>Татушенко М.М.</t>
  </si>
  <si>
    <t>медичні товари</t>
  </si>
  <si>
    <t>Флекман К.О.</t>
  </si>
  <si>
    <t>господарські матеріали</t>
  </si>
  <si>
    <t>База спецмедпостачання</t>
  </si>
  <si>
    <t>Благодійна допомога</t>
  </si>
  <si>
    <t>РГ КЕМГ у Печер.р-ні</t>
  </si>
  <si>
    <t>БФ"Слотс Сіті Фаунд"</t>
  </si>
  <si>
    <t>БО БФ"Трейдент Трайт"</t>
  </si>
  <si>
    <t>БО БФ"Мілктек Фанд"</t>
  </si>
  <si>
    <t>ТОВ"Біофарма Плаза"</t>
  </si>
  <si>
    <t>ГО"Ініциатива Е+"</t>
  </si>
  <si>
    <t>ТОВ"Браун Медікал"</t>
  </si>
  <si>
    <t>База медпостачання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</si>
  <si>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</si>
  <si>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пожертв від фізичних та юридичних осіб                                                                                                                                                     КНП "Олександрівська  клінічна  лікарня м.Києва"_  за_1___квартал__2023___року </t>
  </si>
  <si>
    <t>Н.М.Місюра</t>
  </si>
  <si>
    <t>О.І.Касьян</t>
  </si>
  <si>
    <t>Керівник установи</t>
  </si>
  <si>
    <t>Благ.внески(від батьків)</t>
  </si>
  <si>
    <t>КНП"ЛОР"Львівська обласна клінічна лікарня"</t>
  </si>
  <si>
    <t>диз.паливо</t>
  </si>
  <si>
    <t>АЗК "ОККО"</t>
  </si>
  <si>
    <t>прод.харчув.</t>
  </si>
  <si>
    <t>приватна особа</t>
  </si>
  <si>
    <t>мякий інвентар</t>
  </si>
  <si>
    <t>побут.техніка</t>
  </si>
  <si>
    <t>медобладнання</t>
  </si>
  <si>
    <t>БФ"Крила Надії"</t>
  </si>
  <si>
    <t>БО"БФ "Відродження Харькова"</t>
  </si>
  <si>
    <t>БО"БФ"ФІДЕС ІН ФУТУРУМ"</t>
  </si>
  <si>
    <t>ЮНІСЕФ</t>
  </si>
  <si>
    <t>ТОВ "Польфарма ЮА"</t>
  </si>
  <si>
    <t>комп.техніка</t>
  </si>
  <si>
    <t>Мехад (екс-UOSSM Франція)</t>
  </si>
  <si>
    <t>РО"РГ Церкви  Христової" у Дарницькому р-ні</t>
  </si>
  <si>
    <t>БО"БФ розвитку інновацій медицини"Рімон"</t>
  </si>
  <si>
    <t>послуги</t>
  </si>
  <si>
    <t>ТОВ "ДМ-Проект"</t>
  </si>
  <si>
    <t>ТОВ "Біофарма плазма"</t>
  </si>
  <si>
    <t>БФ"Червона Калина України"</t>
  </si>
  <si>
    <t>БФ"Хумеід"</t>
  </si>
  <si>
    <t>дез.засоби</t>
  </si>
  <si>
    <t>БО"Едельвейси"</t>
  </si>
  <si>
    <t>БО"БФ"Юлині бабусі"</t>
  </si>
  <si>
    <t>КНП "КМЦ нефрології та діалізу"</t>
  </si>
  <si>
    <t>КНП "Міський заклад з надання психологічної допомоги"</t>
  </si>
  <si>
    <t>Київський гуманітарний штаб</t>
  </si>
  <si>
    <t>електротовари</t>
  </si>
  <si>
    <t>БО"БФ"Дорина Онофрейчук"</t>
  </si>
  <si>
    <t>Громадська організація "Всеукраїнська ліга Українських жінок"</t>
  </si>
  <si>
    <t>ТОВ "Істфарм"</t>
  </si>
  <si>
    <t>БФ "Таблеточки"</t>
  </si>
  <si>
    <t>Міжнародний благод.фонд "Лотос"</t>
  </si>
  <si>
    <t>НДСЛ "Охматдит"</t>
  </si>
  <si>
    <t>КНП "КМКЛ №5"</t>
  </si>
  <si>
    <t>КНП "Олександрівська клінічна лікарня м.Києва"</t>
  </si>
  <si>
    <t>"БФ"Твоя опора"</t>
  </si>
  <si>
    <t>"БФ"Альянс ЮЕй"</t>
  </si>
  <si>
    <t>КНП"Житом.обл.дит.клін.лікарня"</t>
  </si>
  <si>
    <t>ТОВ"Нутриція Україна"</t>
  </si>
  <si>
    <t>ТОВ"Карл Шторц Україна"</t>
  </si>
  <si>
    <t>ВООЗ Європ.регіон.бюро</t>
  </si>
  <si>
    <t>БО"БФ"Спадок України"</t>
  </si>
  <si>
    <t>БО"БФ"Трініті Україна"</t>
  </si>
  <si>
    <t>БО"БФ"Свічадо"</t>
  </si>
  <si>
    <t>Спілка Самаритян України</t>
  </si>
  <si>
    <t>дизпаливо</t>
  </si>
  <si>
    <t xml:space="preserve">Департамент економіки та інвестицій </t>
  </si>
  <si>
    <t>ТОВ"КМП-ЕЛЕКТРО"</t>
  </si>
  <si>
    <t>БО"БФ"Родина-Україна"</t>
  </si>
  <si>
    <t>Оболонська районна організація Товариство Червоного Хреста м.Києва</t>
  </si>
  <si>
    <t>БО"БФ"Запорука"</t>
  </si>
  <si>
    <t>ОКНП"Чернівецька обласна дитяча клінічна лікарня"</t>
  </si>
  <si>
    <t>ДП "Мед.закупівлі України"</t>
  </si>
  <si>
    <t>ДП "Укрвакцина"</t>
  </si>
  <si>
    <t>База спец.мед.постач.Волоська</t>
  </si>
  <si>
    <t>База спец.мед.постач.Естонська</t>
  </si>
  <si>
    <t>База спец.мед.постач.ПущаВодиця</t>
  </si>
  <si>
    <t>ДОЗ</t>
  </si>
  <si>
    <t>КНП Київський міський центр крові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</si>
  <si>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</t>
    </r>
    <r>
      <rPr>
        <b/>
        <u val="single"/>
        <sz val="14"/>
        <color indexed="8"/>
        <rFont val="Times New Roman"/>
        <family val="1"/>
      </rPr>
      <t>КНП "КМДКЛ №1"</t>
    </r>
    <r>
      <rPr>
        <b/>
        <sz val="14"/>
        <color indexed="8"/>
        <rFont val="Times New Roman"/>
        <family val="1"/>
      </rPr>
      <t>__________________________за_</t>
    </r>
    <r>
      <rPr>
        <b/>
        <u val="single"/>
        <sz val="14"/>
        <color indexed="8"/>
        <rFont val="Times New Roman"/>
        <family val="1"/>
      </rPr>
      <t>І</t>
    </r>
    <r>
      <rPr>
        <b/>
        <sz val="14"/>
        <color indexed="8"/>
        <rFont val="Times New Roman"/>
        <family val="1"/>
      </rPr>
      <t>_квартал__</t>
    </r>
    <r>
      <rPr>
        <b/>
        <u val="single"/>
        <sz val="14"/>
        <color indexed="8"/>
        <rFont val="Times New Roman"/>
        <family val="1"/>
      </rPr>
      <t>2023</t>
    </r>
    <r>
      <rPr>
        <b/>
        <sz val="14"/>
        <color indexed="8"/>
        <rFont val="Times New Roman"/>
        <family val="1"/>
      </rPr>
      <t xml:space="preserve">__року </t>
    </r>
  </si>
  <si>
    <t>О.С.Деркач</t>
  </si>
  <si>
    <t xml:space="preserve"> головногий бухгалтер</t>
  </si>
  <si>
    <t>А.С..Перевезенцев</t>
  </si>
  <si>
    <t>Директор</t>
  </si>
  <si>
    <t>залишок на 01.01.23</t>
  </si>
  <si>
    <t>залишок на 01.04.23 175,8</t>
  </si>
  <si>
    <t>навчання</t>
  </si>
  <si>
    <t>видатки перек.</t>
  </si>
  <si>
    <t>мед.припарати,виоби</t>
  </si>
  <si>
    <t>надходж.переказ</t>
  </si>
  <si>
    <t>облад.,товари</t>
  </si>
  <si>
    <t>ліцензія</t>
  </si>
  <si>
    <t>головне управління дпс</t>
  </si>
  <si>
    <t>обладнання</t>
  </si>
  <si>
    <t>фізична особа</t>
  </si>
  <si>
    <t>Центр реабілітації</t>
  </si>
  <si>
    <t>тверд.інвентар</t>
  </si>
  <si>
    <t>Кризовий фонд</t>
  </si>
  <si>
    <t>мед.виоби</t>
  </si>
  <si>
    <t>Б.Ф.Крила Надії</t>
  </si>
  <si>
    <t>КНП Пологовий буд.</t>
  </si>
  <si>
    <t>засоби гігієни</t>
  </si>
  <si>
    <t>ТОВ Червоного Христа</t>
  </si>
  <si>
    <t>облад.,інструм.,медич.пакет</t>
  </si>
  <si>
    <t>лікар.засоби</t>
  </si>
  <si>
    <t>кнп олександр.лікарня</t>
  </si>
  <si>
    <t>ТОВ Польфарма ЮА</t>
  </si>
  <si>
    <t>ТОВ КСЕНКО</t>
  </si>
  <si>
    <t>пристрої</t>
  </si>
  <si>
    <t>приват банк</t>
  </si>
  <si>
    <t>харчування</t>
  </si>
  <si>
    <t>Харчування</t>
  </si>
  <si>
    <t>ФОП Боярин О.П.</t>
  </si>
  <si>
    <t>інструм.,лікар.засоби,обладн.</t>
  </si>
  <si>
    <t>Фізична Особа</t>
  </si>
  <si>
    <t>БФ Родини Жебрівських</t>
  </si>
  <si>
    <t>розчин.маски</t>
  </si>
  <si>
    <t>розчин,маски</t>
  </si>
  <si>
    <t>база сец потачання</t>
  </si>
  <si>
    <t>м\який інвентар</t>
  </si>
  <si>
    <t>ВООЗ</t>
  </si>
  <si>
    <t>медичні препарати</t>
  </si>
  <si>
    <t xml:space="preserve">Пацієнти </t>
  </si>
  <si>
    <t>Гемотрансфузійні засоби</t>
  </si>
  <si>
    <t>КНП Київський міський  центр крові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</si>
  <si>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</si>
  <si>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КНП    Київська міська дитяча   клінічна лікарня  №2 за  1  квартал   2023 року.</t>
  </si>
  <si>
    <t>Е.А. Бодак</t>
  </si>
  <si>
    <t xml:space="preserve">Т.І. Коротич </t>
  </si>
  <si>
    <t>В.о.директора   установи</t>
  </si>
  <si>
    <t>Гардини - 3 шт.</t>
  </si>
  <si>
    <t>ФО Бащенко Валентина Володимирівна</t>
  </si>
  <si>
    <t>6.</t>
  </si>
  <si>
    <t>Столик приставний</t>
  </si>
  <si>
    <t>5.</t>
  </si>
  <si>
    <t>Диван</t>
  </si>
  <si>
    <t>4.</t>
  </si>
  <si>
    <t>Ходунки медичні</t>
  </si>
  <si>
    <t>ФО-П Сехніашвілі  Коба Тенгізович</t>
  </si>
  <si>
    <t>3.</t>
  </si>
  <si>
    <t xml:space="preserve">Профілактор  Євмінова </t>
  </si>
  <si>
    <t>2.</t>
  </si>
  <si>
    <t>Пісочниця - світловий стіл з кінетичним піском.</t>
  </si>
  <si>
    <t>1.</t>
  </si>
  <si>
    <r>
      <t xml:space="preserve">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</si>
  <si>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"Дитяча клінічна  лікарня  №3 Солом</t>
    </r>
    <r>
      <rPr>
        <b/>
        <sz val="14"/>
        <color indexed="8"/>
        <rFont val="Arial Cyr"/>
        <family val="0"/>
      </rPr>
      <t>′</t>
    </r>
    <r>
      <rPr>
        <b/>
        <sz val="11.2"/>
        <color indexed="8"/>
        <rFont val="Times New Roman"/>
        <family val="1"/>
      </rPr>
      <t xml:space="preserve">янського  району  м.  Києва" </t>
    </r>
    <r>
      <rPr>
        <b/>
        <sz val="14"/>
        <color indexed="8"/>
        <rFont val="Times New Roman"/>
        <family val="1"/>
      </rPr>
      <t xml:space="preserve">за_1_квартал_2023 року </t>
    </r>
  </si>
  <si>
    <t>Благодійна організація "Благодійний фонд "Криниця Якова"</t>
  </si>
  <si>
    <t>КНП Київська міська клінічна лікарня №10</t>
  </si>
  <si>
    <t>КМКЛ №7 КНП</t>
  </si>
  <si>
    <t>КМКЛ 3 КПН</t>
  </si>
  <si>
    <t>КНП Олександрівська клінічна лікарня м Києва</t>
  </si>
  <si>
    <t>КНП КМКЛ 4</t>
  </si>
  <si>
    <t>База спеціального медичного постачання м. Києва</t>
  </si>
  <si>
    <t>господарські товари</t>
  </si>
  <si>
    <t>База "Спецмедпостачання"</t>
  </si>
  <si>
    <t>основні засоби</t>
  </si>
  <si>
    <t>КП"Група впровадження проекту з енергозбереження в адміністративних і громадських будівлях м.Києва"</t>
  </si>
  <si>
    <t>Церква РГХВЄ "Спасіння"</t>
  </si>
  <si>
    <t>предмети, інвентар, обладнання</t>
  </si>
  <si>
    <t>т/о насосів</t>
  </si>
  <si>
    <t>ТОВ.Вотер Стрім</t>
  </si>
  <si>
    <t xml:space="preserve">ІНФОРМАЦІЯ   КНП Дитяча клінічна лікарня №4 Солом'янського району м.Києва  про надходження і використання благодійних пожертв від фізичних та юридичних осіб  за I квартал 2023 року </t>
  </si>
  <si>
    <t>knp_kmiacms@ukr.net</t>
  </si>
  <si>
    <t>О.РИБАЛКО</t>
  </si>
  <si>
    <t>М.МИКА</t>
  </si>
  <si>
    <t>Залишок на 01.04.2023 р.</t>
  </si>
  <si>
    <t>дизельне паливо для генератора</t>
  </si>
  <si>
    <t>Строкань Р.М.</t>
  </si>
  <si>
    <t>будівельні матеріали</t>
  </si>
  <si>
    <t>ФОП Поліщук Злата Петрівна</t>
  </si>
  <si>
    <t>канцелярські товари</t>
  </si>
  <si>
    <t>ФОП Шульга О.М.</t>
  </si>
  <si>
    <t>телекомунікаційні послуги за мобільний телефон для паліативної віїздної бригади</t>
  </si>
  <si>
    <t>Залишок на 01.01.2023 р.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</si>
  <si>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 КНП "ДКЛ № 5 м. Києва" __за_ перший __квартал _ 2023 __року </t>
  </si>
  <si>
    <t>дитячий розвиваючий матеріал</t>
  </si>
  <si>
    <t>Odessa Peaca Fund</t>
  </si>
  <si>
    <t>касове обслуговування</t>
  </si>
  <si>
    <t>дитяче харчування</t>
  </si>
  <si>
    <t>медичні ліжка</t>
  </si>
  <si>
    <t>Клініка Ернст фон Бергман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</si>
  <si>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Дитяча клінічна лікарня №6 Шевченківського р-ну м. Києва  за__1__квартал_2023__року </t>
  </si>
  <si>
    <t>285-14-36</t>
  </si>
  <si>
    <t>Л. Храмова</t>
  </si>
  <si>
    <t>Л. Забудська</t>
  </si>
  <si>
    <t>В.о. керівника установи</t>
  </si>
  <si>
    <t>енд.трубки</t>
  </si>
  <si>
    <t>Бо БФ Країна здорових
 дітей</t>
  </si>
  <si>
    <t>утил.вогн.</t>
  </si>
  <si>
    <t>Фізичні особи</t>
  </si>
  <si>
    <t>матрас для мед.ліжок</t>
  </si>
  <si>
    <t>Представництво Міжнародного 
Медичного Корпусу в Україні</t>
  </si>
  <si>
    <t>лікарські засоби</t>
  </si>
  <si>
    <t>вироби мед. призн</t>
  </si>
  <si>
    <t>милиці, небулайзер,ліжко лік.,тонометр</t>
  </si>
  <si>
    <t>Глобальна гуманітарна організація Міжнародний 
медичний корпус</t>
  </si>
  <si>
    <t>акамулятори</t>
  </si>
  <si>
    <t>ГО Аномалія</t>
  </si>
  <si>
    <t>БФ "Твоя опора"</t>
  </si>
  <si>
    <t>ультраз.датчик</t>
  </si>
  <si>
    <t>F.A.M.Hermans</t>
  </si>
  <si>
    <t>ліжко, матрац</t>
  </si>
  <si>
    <t>ліжко, матрац.</t>
  </si>
  <si>
    <t>РГХВЄ"Спасіння"</t>
  </si>
  <si>
    <r>
      <t xml:space="preserve">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</si>
  <si>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"Дитяча клінічна лікарня №7"  за 1 квартал 2023 року </t>
  </si>
  <si>
    <t>Н.Х.Іщенко</t>
  </si>
  <si>
    <t xml:space="preserve">  Головний  бухгалтер</t>
  </si>
  <si>
    <t>Т.В.Стеценко</t>
  </si>
  <si>
    <t>В.о. директора</t>
  </si>
  <si>
    <t>Цефтріаксон Юрія-Фарм пор. д/п р-ну д/ін. 1000мг. №10</t>
  </si>
  <si>
    <t>КНП" Київська міська клінічна лікарня №7"</t>
  </si>
  <si>
    <t>Респіратор-маска захисна</t>
  </si>
  <si>
    <t>Модульний  блок підживлення системи теплопостачання</t>
  </si>
  <si>
    <t>КП"Група впровадження проекту з енергозбереження в адміністративних і громадських будівлях м. Києва"</t>
  </si>
  <si>
    <r>
      <t xml:space="preserve">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</si>
  <si>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"Дитяча клінічна лікарня №8 Шевченківського району міста Києва   за 1 квартал 2023 року </t>
  </si>
  <si>
    <t>Н.В. Стафурська</t>
  </si>
  <si>
    <t>В.о. головного бухгалтера</t>
  </si>
  <si>
    <t>А.Ю. Міллер</t>
  </si>
  <si>
    <t>Універсальна мобільна батарея</t>
  </si>
  <si>
    <t>Ноутбук</t>
  </si>
  <si>
    <t>Всесвітня організація охорони здоров’я (ВООЗ) Європейського регіонального бюро</t>
  </si>
  <si>
    <t>Блок підживлення системи теплопостачання</t>
  </si>
  <si>
    <t>КП «Група впровадження проекту з енергозбереження в адміністративних і громадських будівлях м. Києва»</t>
  </si>
  <si>
    <t>Будівельні матеріали</t>
  </si>
  <si>
    <t>Господарські товари</t>
  </si>
  <si>
    <t>Ширма медична Ш-2</t>
  </si>
  <si>
    <t>Кондиціонер</t>
  </si>
  <si>
    <t>Стіл масажний</t>
  </si>
  <si>
    <t xml:space="preserve">Подільська районна організація Товариства Червоного Хреста України в м. Києві </t>
  </si>
  <si>
    <t xml:space="preserve">ВБО «Благодійний фонд Родини Жебрівських» </t>
  </si>
  <si>
    <t>Періодичні видання</t>
  </si>
  <si>
    <t>Запасні частини</t>
  </si>
  <si>
    <t>Оплата послуг (крім комунальних)</t>
  </si>
  <si>
    <t>ТОВ "Ортотех-Сервіс Гмбх"</t>
  </si>
  <si>
    <t>Канцтовари</t>
  </si>
  <si>
    <t>ТОВ "ХІЛІНГ ФУД"</t>
  </si>
  <si>
    <t>ТОВ "ЕКСПІО"</t>
  </si>
  <si>
    <t>Залишок на 01.01.2023р.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</si>
  <si>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"ДКЛ№9 Подільського району м. Києва" за І квартал 2023 року </t>
  </si>
  <si>
    <t>Ніщота І.М.</t>
  </si>
  <si>
    <t>Іванько О.В.</t>
  </si>
  <si>
    <t>Вироби медичного призначення</t>
  </si>
  <si>
    <t>КНП "Київський фтизіопульмонологічний центр"</t>
  </si>
  <si>
    <t>Препарати та компоненти крові</t>
  </si>
  <si>
    <t>КНП "Київський міський центр крові"</t>
  </si>
  <si>
    <t>Обладнання</t>
  </si>
  <si>
    <t>від Волонтерів</t>
  </si>
  <si>
    <t xml:space="preserve">База СМП м. Києва </t>
  </si>
  <si>
    <t>Господарчі товари</t>
  </si>
  <si>
    <t>Голуб В.В.</t>
  </si>
  <si>
    <t>БО БФ "СВОЇ"</t>
  </si>
  <si>
    <t>ФОП Бобильов Д.А.</t>
  </si>
  <si>
    <t>Лікарські засоби</t>
  </si>
  <si>
    <t>ТОВ "БаДМ"</t>
  </si>
  <si>
    <t>КНП "КЛ №15" Подільського р-ну м. Києва</t>
  </si>
  <si>
    <t>ТОВ "Ранбаксі Фармасьютікалс Україна"</t>
  </si>
  <si>
    <t>КНП "КМКЛ №11"</t>
  </si>
  <si>
    <t>БО "БФ "Трайдент Трайбз"</t>
  </si>
  <si>
    <t>Лікарські засоби та вироби медичного призначення</t>
  </si>
  <si>
    <t xml:space="preserve">ТОВ "Медітек Фарм" </t>
  </si>
  <si>
    <t>БО "БФ "Здорове майбутне"</t>
  </si>
  <si>
    <t>Всесвітня організація охорони здоров'я</t>
  </si>
  <si>
    <t>ТОВ "Фарма Старт"</t>
  </si>
  <si>
    <t>КНП "КМКЛ №7"</t>
  </si>
  <si>
    <t>БО "БФ "КОЛО"</t>
  </si>
  <si>
    <t>ТОВ "Інтерлок ТТ"</t>
  </si>
  <si>
    <t>МО Пласт "Національна скаутська організація України"</t>
  </si>
  <si>
    <t>ГО "Спілка Українських Офтальмохірургів"</t>
  </si>
  <si>
    <t>КНП "КМКЛ №17"</t>
  </si>
  <si>
    <t xml:space="preserve">                                                                                                                                                                   найменування закладу охорони здоров′я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</si>
  <si>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"Київська міська клінічна лікарня №1"  за I квартал 2023 року </t>
  </si>
  <si>
    <t>О.А. Лісовська</t>
  </si>
  <si>
    <t>Т.В. Пєхньо</t>
  </si>
  <si>
    <t>СП "Оптіма-Фарм. ЛТД"</t>
  </si>
  <si>
    <t>перев'язка</t>
  </si>
  <si>
    <t>перев'язка, матеріали</t>
  </si>
  <si>
    <t>БФ "СМАРТ МЕДІКАЛ ЕЙД ЮА"</t>
  </si>
  <si>
    <t>Гум. допомога ЮНІСЕФ БО "БФ "Волонтерський рух"</t>
  </si>
  <si>
    <t>медикаменти, перев'язка</t>
  </si>
  <si>
    <t>ФО Благодійники</t>
  </si>
  <si>
    <t>ТОВ ТД "КАМПУС КОТТОН КЛАБ"</t>
  </si>
  <si>
    <t>ГО "Український інститут здоров'я чоловіків, СР та ІГЗ"</t>
  </si>
  <si>
    <t>КНП "КМПБ №3"</t>
  </si>
  <si>
    <t>КНП "Клінична лікарня "ПСИХІАТРІЯ""</t>
  </si>
  <si>
    <t>КНП "ДКЛ №5"</t>
  </si>
  <si>
    <t>КНП "Олександрівська клінічна лікарня м. Києва"</t>
  </si>
  <si>
    <t>ДОЗ ВОКМР (КМДА)</t>
  </si>
  <si>
    <t>БО "БФ "НАГД "ЗДОРОВІ"</t>
  </si>
  <si>
    <t>ВБО "БФ "Родини Жебрівських"</t>
  </si>
  <si>
    <t xml:space="preserve">компоненти </t>
  </si>
  <si>
    <t>КНП "КМЦК"</t>
  </si>
  <si>
    <t>КНП "Запорізька обласна клінична дитяча лікарня" ЗОР</t>
  </si>
  <si>
    <t>ТОВ "ЕКОМЕД"</t>
  </si>
  <si>
    <t>МЦ "М.Т.К." (Юрія Фарм)</t>
  </si>
  <si>
    <t>ТОВ "БІОФАРМА ПЛАЗМА"</t>
  </si>
  <si>
    <t>ДП "Медичні закупівлі України"</t>
  </si>
  <si>
    <t>медикаменти, ЗІЗ</t>
  </si>
  <si>
    <t>Міськрайонна організація товариства Червоного Хреста України</t>
  </si>
  <si>
    <t>Міжнародний Комітет Червоного Хреста</t>
  </si>
  <si>
    <t>ТОВ "Червоний Хрест"</t>
  </si>
  <si>
    <t>продукти харчування</t>
  </si>
  <si>
    <t>РГ ПЦ ХВЄ "Християнська надія"</t>
  </si>
  <si>
    <t xml:space="preserve"> ГО Європейський шлях   </t>
  </si>
  <si>
    <t xml:space="preserve">  БФ"Разом на Благо"        </t>
  </si>
  <si>
    <t>залишок на початок</t>
  </si>
  <si>
    <t>послуги з навчання, контролю та профілактики</t>
  </si>
  <si>
    <t>ТОВ КСМ - ТРЕЙД</t>
  </si>
  <si>
    <t>утримання тіл померлих</t>
  </si>
  <si>
    <t>ТОВ ТТЦ МАКРОНІ</t>
  </si>
  <si>
    <t>вироби медичного призначення</t>
  </si>
  <si>
    <r>
      <t xml:space="preserve">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</si>
  <si>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КМКЛ №2 за І квартал </t>
    </r>
    <r>
      <rPr>
        <b/>
        <u val="single"/>
        <sz val="14"/>
        <color indexed="8"/>
        <rFont val="Times New Roman"/>
        <family val="1"/>
      </rPr>
      <t>2023</t>
    </r>
    <r>
      <rPr>
        <b/>
        <sz val="14"/>
        <color indexed="8"/>
        <rFont val="Times New Roman"/>
        <family val="1"/>
      </rPr>
      <t xml:space="preserve"> року </t>
    </r>
  </si>
  <si>
    <t>Кисельова І.В.</t>
  </si>
  <si>
    <t>Іващенко П.Б.</t>
  </si>
  <si>
    <t>госпматеріали</t>
  </si>
  <si>
    <t>БО БФ Дівоюа</t>
  </si>
  <si>
    <t>кровь</t>
  </si>
  <si>
    <t>КНП КМЦ крові</t>
  </si>
  <si>
    <t>Днерорг.Тов-ва Червоного хреста України</t>
  </si>
  <si>
    <t>Благ.орг.Байер Україна</t>
  </si>
  <si>
    <t>База СМП м.Києва</t>
  </si>
  <si>
    <t>госпобладнання</t>
  </si>
  <si>
    <t>Днепрорг.Тов-ва Червоного хреста України</t>
  </si>
  <si>
    <t>БФ 100відсотків жіття</t>
  </si>
  <si>
    <t>медматеріали</t>
  </si>
  <si>
    <t>ТОВ Ранбаксі фармасьютікалс Україна</t>
  </si>
  <si>
    <t>КНП КМКЛ№17</t>
  </si>
  <si>
    <t>ТОВ МЦ МТК</t>
  </si>
  <si>
    <t>КНП КМКЛШМД</t>
  </si>
  <si>
    <t>Олександрівська клінічна лікарня м.Київ</t>
  </si>
  <si>
    <t>ТОВ ТД Новофарм-біосінтез</t>
  </si>
  <si>
    <t>КНП міський заклад в наданні психдопомоги</t>
  </si>
  <si>
    <t>КНП КМЦ радіац.захисту</t>
  </si>
  <si>
    <t>КНП КМК госпіталь ветеранов війни</t>
  </si>
  <si>
    <t>КНП КЛ Псіхіатрія</t>
  </si>
  <si>
    <t>КНП Київський фтізіопульмоцентр</t>
  </si>
  <si>
    <t>КНП КМКЛ№12</t>
  </si>
  <si>
    <t>КНП КМКЛ№5</t>
  </si>
  <si>
    <t>КНП КМКЛ№4</t>
  </si>
  <si>
    <t>КНП КМКЛ№7</t>
  </si>
  <si>
    <t>ПАТ НВЦ Бощагівський ХФЗ</t>
  </si>
  <si>
    <t>КНП КМЦ нефрології та діалізу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</si>
  <si>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КНП"Київська міська клінічна лікарня №3" за__1__квартал 2023 року </t>
  </si>
  <si>
    <t>       (ініціали і прізвище) </t>
  </si>
  <si>
    <t xml:space="preserve">(підпис) </t>
  </si>
  <si>
    <t>О.С. Кульбовська</t>
  </si>
  <si>
    <t>Виконавець</t>
  </si>
  <si>
    <t>          (ініціали і прізвище) </t>
  </si>
  <si>
    <t>О.М. Сторожук</t>
  </si>
  <si>
    <t>В.Г. Казека</t>
  </si>
  <si>
    <t>БФ"Фундація анти СНІД Україна"</t>
  </si>
  <si>
    <t>предмети і матеріали</t>
  </si>
  <si>
    <t>БО"100 ВІДСОТКІВ ЖИТТЯ"</t>
  </si>
  <si>
    <t>БФ"Національна мрія"</t>
  </si>
  <si>
    <t>БО"Український медийний клуб"</t>
  </si>
  <si>
    <t>БО"Благодійний фонд "Надійна країна"</t>
  </si>
  <si>
    <t>ВБО "Юнісеф"</t>
  </si>
  <si>
    <t>Ат "Киїмедпрепарат"</t>
  </si>
  <si>
    <t>АТ "Київський вітамінний завод"</t>
  </si>
  <si>
    <t>СП "Оптіма-Фарм ЛТД"</t>
  </si>
  <si>
    <t>ГО "Громадська місія здоров"я"</t>
  </si>
  <si>
    <t>ТОВ "Екомед"</t>
  </si>
  <si>
    <t>ТОВ"Ранбаксі фамасьютікалс Україна"</t>
  </si>
  <si>
    <t>ДП "Укрмедпостач"</t>
  </si>
  <si>
    <t>ДУ "Цецтр громадського здоров"я МОЗ України".</t>
  </si>
  <si>
    <t>КНП"Київський міський центр крові"</t>
  </si>
  <si>
    <t>Мамедова Е.С.</t>
  </si>
  <si>
    <t>КНП КМКЛ №18</t>
  </si>
  <si>
    <t>Європейське регіональне бюро ВОЗ</t>
  </si>
  <si>
    <t>БО"Всеукраїнська мережа людей,які живуть з ВІЛ/СНІД</t>
  </si>
  <si>
    <r>
      <t xml:space="preserve">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</si>
  <si>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КНП"Київська міська клінічна лікарня №5 за I квартал 2023 року </t>
  </si>
  <si>
    <t>497-13-83</t>
  </si>
  <si>
    <t>Виконавець: Ірина ДУДКА</t>
  </si>
  <si>
    <t>Ніна ФЕЩЕНКО</t>
  </si>
  <si>
    <t>Вадим КРИЖЕВСЬКИЙ</t>
  </si>
  <si>
    <t>Фізична особа (волонтери)</t>
  </si>
  <si>
    <t>Медичні меблі</t>
  </si>
  <si>
    <t>Товариство з обмеженою відповідальністю "Енергоатом"</t>
  </si>
  <si>
    <t>ТОВ "КНАУФ ГІПС КИЇВ"</t>
  </si>
  <si>
    <t>Серв"є Україна</t>
  </si>
  <si>
    <t>Благодійна допомога"Німеччина Ліфшиць"</t>
  </si>
  <si>
    <t>ТОВ "Асіно Україна"</t>
  </si>
  <si>
    <t>Благодійна організаціяБлагодійний фонд Родини Жебрівських"</t>
  </si>
  <si>
    <t>ТОВ "БЛУС ФАРМА"</t>
  </si>
  <si>
    <t>Благодійна організаціяБатальйон  ДПТГ Київ 31"</t>
  </si>
  <si>
    <t>Благодійна організаціяБЕЗ ОБМЕЖЕНЬ"</t>
  </si>
  <si>
    <t>ТОВ " Аптека НЦ" Аптека №3</t>
  </si>
  <si>
    <t>Медичний центр "М.Т.К"</t>
  </si>
  <si>
    <t>Оптіма-Фарм,ЛТД</t>
  </si>
  <si>
    <t>Київський вітамінний завод</t>
  </si>
  <si>
    <t>БЛАГОДІЙНА ОРГАНІЗАЦІЯ  "БЛАГОДІЙНИЙ ФОНД "ЛЕГІОН"</t>
  </si>
  <si>
    <t>МОЗ України</t>
  </si>
  <si>
    <t>Компоненти крові</t>
  </si>
  <si>
    <t>Київський міський центр крові</t>
  </si>
  <si>
    <r>
      <t xml:space="preserve">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</si>
  <si>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 КМКЛ № 6" за  І квартал  2023 року </t>
  </si>
  <si>
    <t>О.В.Шевченка</t>
  </si>
  <si>
    <t>О.Я.Щербина</t>
  </si>
  <si>
    <t>КНП "КМПБ №5"</t>
  </si>
  <si>
    <t>ТОВ "Дойч Фарм"</t>
  </si>
  <si>
    <t>КНП "КМКЛ №12"</t>
  </si>
  <si>
    <t>БО "БФ МИ-Юкрейніанс"</t>
  </si>
  <si>
    <t>ТОВ "Блус Фарма"</t>
  </si>
  <si>
    <t>ВБО "БФ фонд родини Жебрівських"</t>
  </si>
  <si>
    <t>БО "Сто відсотків життя. Київський регіон"</t>
  </si>
  <si>
    <t>медикаменти та вироби медичного призначення</t>
  </si>
  <si>
    <t>ТОВ "Український міжнародний кризовий центр"</t>
  </si>
  <si>
    <t>господарсткий інвентар</t>
  </si>
  <si>
    <t xml:space="preserve">    КНП   КИЇВСЬКА МІСЬКА КЛІНІЧНА ЛІКАРНЯ №7  за 1  квартал  2023 р.</t>
  </si>
  <si>
    <t xml:space="preserve">                      ІНФОРМАЦІЯ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№7  за IV квартал  2018 року </t>
  </si>
  <si>
    <t>Оксана ОМЕЛЬЧЕНКО</t>
  </si>
  <si>
    <t>Ігор ХОМЕНКО</t>
  </si>
  <si>
    <t>ВСЬОГО:</t>
  </si>
  <si>
    <t>меблі</t>
  </si>
  <si>
    <t>ТОВ"Епам Системз"</t>
  </si>
  <si>
    <t>КНП"Київський міськ.клін.госпіталь ветеранів війни"</t>
  </si>
  <si>
    <t>КНП КМКЛ № 12</t>
  </si>
  <si>
    <t>комп"ютерна техніка</t>
  </si>
  <si>
    <t>ТОВ "Асіно Україна</t>
  </si>
  <si>
    <t>мед.обладнання</t>
  </si>
  <si>
    <t>ФОП Савінова Ю.О.</t>
  </si>
  <si>
    <t>ТОВ "Аптека НЦ"</t>
  </si>
  <si>
    <t>ТОВ"Біактіна"</t>
  </si>
  <si>
    <t>БО"Міжнародний благодійний фонд"</t>
  </si>
  <si>
    <t>АТ"Галичфарм"</t>
  </si>
  <si>
    <t>Корпорація "Артеріум"</t>
  </si>
  <si>
    <t>АТ"Київмедпрепарат"</t>
  </si>
  <si>
    <t>АТ"Київський вітамінний завод"</t>
  </si>
  <si>
    <t>ліжка</t>
  </si>
  <si>
    <t>БО"БФ Хелп фор Юкрейн</t>
  </si>
  <si>
    <t>КНП"Київськ.фтизіпульмонологічний центр"</t>
  </si>
  <si>
    <t>мед.товари</t>
  </si>
  <si>
    <t>ТОВ"Червоного Хреста"</t>
  </si>
  <si>
    <t>ТОВ"Блус Фарма"</t>
  </si>
  <si>
    <t>БФ"БГВ</t>
  </si>
  <si>
    <t>ТОВ"Ранбаксі Фармасьютікалс Україна"</t>
  </si>
  <si>
    <t>мед.інвентар</t>
  </si>
  <si>
    <t>УЦК та О"Дім Нюрберга"</t>
  </si>
  <si>
    <t>БО"Міжнародн.благод.фонд Трайдент Трайбз"</t>
  </si>
  <si>
    <t>шприці</t>
  </si>
  <si>
    <t>КНП"Київськ.міський госпіталь ветеранів війни"</t>
  </si>
  <si>
    <t>БО"Міжнародний благод.фонд "Наступний крок"</t>
  </si>
  <si>
    <t>КНП"КМЦ нефрології"</t>
  </si>
  <si>
    <t>ТД"Новофарм-Біосінтез"</t>
  </si>
  <si>
    <t>Свято-Успенська Києво-Печерська Лавра"</t>
  </si>
  <si>
    <t>СП"Оптіма-Фарм"</t>
  </si>
  <si>
    <t>мед.обладн.</t>
  </si>
  <si>
    <t>ФОП"Ковальчук</t>
  </si>
  <si>
    <t>КНП КМПБ№3</t>
  </si>
  <si>
    <t>КНП КМКЛ №7</t>
  </si>
  <si>
    <t>ТОВ"Мові Хелс"</t>
  </si>
  <si>
    <t>рукавички</t>
  </si>
  <si>
    <t>БФ"Український кризовий центр"</t>
  </si>
  <si>
    <t>БОБФ "Націон.агенція гум.допомоги"Здорові"</t>
  </si>
  <si>
    <t>Компанія"Gelios"</t>
  </si>
  <si>
    <t>ТОВ"Фарма Старт"</t>
  </si>
  <si>
    <t>вироби мед.призначення</t>
  </si>
  <si>
    <t>БО"БФ Смарт"</t>
  </si>
  <si>
    <t>КНП"Олександрівська</t>
  </si>
  <si>
    <t>ПРАТФФ"Дарниця"</t>
  </si>
  <si>
    <t>ГО"Український медичний клуб"</t>
  </si>
  <si>
    <t>БФ"Сучасна Україна</t>
  </si>
  <si>
    <t>препарати крові</t>
  </si>
  <si>
    <t>МО"Пласт-Національна скаутська організація України"</t>
  </si>
  <si>
    <t>медикаменти,мед.товари</t>
  </si>
  <si>
    <t>ВБО"Благод.фонд родини Жебривських</t>
  </si>
  <si>
    <t>ТОВ "Акцепт  ЛД"</t>
  </si>
  <si>
    <t>пртези</t>
  </si>
  <si>
    <t>протези</t>
  </si>
  <si>
    <t>ГО"Волонтери Закарпаття"</t>
  </si>
  <si>
    <t>медтовари</t>
  </si>
  <si>
    <t>БО"Волонтерська сотня"</t>
  </si>
  <si>
    <t>ГО"Фонд відновлення України"</t>
  </si>
  <si>
    <t>ТОВ"Аспен-Фарма"</t>
  </si>
  <si>
    <t>ГО"Ти сам собі країна"</t>
  </si>
  <si>
    <t>побутова техніка,меблі</t>
  </si>
  <si>
    <r>
      <t>Сума,</t>
    </r>
    <r>
      <rPr>
        <b/>
        <sz val="10"/>
        <color indexed="8"/>
        <rFont val="Times New Roman"/>
        <family val="1"/>
      </rPr>
      <t xml:space="preserve"> тис. грн</t>
    </r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</si>
  <si>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</si>
  <si>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КНП Київської міської клінічної лікарні № 8 заІІ квартал 2020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</si>
  <si>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Додаток до листа</t>
  </si>
  <si>
    <t xml:space="preserve">                                                                                                                                            </t>
  </si>
  <si>
    <t xml:space="preserve">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КНП Київської міської клінічної лікарні № 8 за І квартал 2023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</si>
  <si>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Н.М. Боклан</t>
  </si>
  <si>
    <t>С. Л. Нечипорчук</t>
  </si>
  <si>
    <t xml:space="preserve">В. о. директора </t>
  </si>
  <si>
    <t>БФ "Трайдент Трайбз"</t>
  </si>
  <si>
    <t xml:space="preserve">вироби мед. Призначення </t>
  </si>
  <si>
    <t>БФ "Фундація Антиснід-Україна"</t>
  </si>
  <si>
    <t>КНП "Київський міськийцентр нефрології та діалізу"</t>
  </si>
  <si>
    <t>ТОВ "Медичний центр "МТК"</t>
  </si>
  <si>
    <t>ТОВ "Рекордаті Україна"</t>
  </si>
  <si>
    <t>ДП "ДКТБ ІЕЗ ім. Є.О. Патона НАНУ"</t>
  </si>
  <si>
    <r>
      <t xml:space="preserve">Сума,        </t>
    </r>
    <r>
      <rPr>
        <b/>
        <sz val="12"/>
        <color indexed="8"/>
        <rFont val="Times New Roman"/>
        <family val="1"/>
      </rPr>
      <t xml:space="preserve">  тис. грн</t>
    </r>
  </si>
  <si>
    <r>
      <t xml:space="preserve">В  натуральній формі (товари і послуги),   </t>
    </r>
    <r>
      <rPr>
        <b/>
        <sz val="12"/>
        <color indexed="8"/>
        <rFont val="Times New Roman"/>
        <family val="1"/>
      </rPr>
      <t xml:space="preserve"> тис. грн</t>
    </r>
  </si>
  <si>
    <r>
      <t>В грошовій форм,</t>
    </r>
    <r>
      <rPr>
        <b/>
        <sz val="12"/>
        <color indexed="8"/>
        <rFont val="Times New Roman"/>
        <family val="1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</si>
  <si>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color indexed="8"/>
        <rFont val="Times New Roman"/>
        <family val="1"/>
      </rPr>
      <t>тис. грн</t>
    </r>
  </si>
  <si>
    <r>
      <t xml:space="preserve">                                                                                                                найменування закладу охорони здоров</t>
    </r>
    <r>
      <rPr>
        <sz val="12"/>
        <color indexed="8"/>
        <rFont val="Calibri"/>
        <family val="2"/>
      </rPr>
      <t>′</t>
    </r>
    <r>
      <rPr>
        <sz val="12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</si>
  <si>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"Кіївська міська клінічна лікарня № 9"за I квартал 2023 року </t>
  </si>
  <si>
    <t>525-32-73</t>
  </si>
  <si>
    <t>Коханевич Н.</t>
  </si>
  <si>
    <t xml:space="preserve">Виконавець тел.525-32-73 </t>
  </si>
  <si>
    <t xml:space="preserve">        (ініціали і прізвище) </t>
  </si>
  <si>
    <t>Ірина КРАВЧЕНКО</t>
  </si>
  <si>
    <t>Данило ДОБУШ</t>
  </si>
  <si>
    <t>Поточ.ремонт і тех.обслуг.мед. обладн.;суборенда приладу Кобас</t>
  </si>
  <si>
    <t>Дозиметр.контроль зас.захисту в рентгенкаб.;автотранспорт.посл.; вимір.дози зовн.опром.люд.; еферент.очищ.крові метод.гемодіал.; медогляд праців.; лабор.дослідж.</t>
  </si>
  <si>
    <t>Посл.з вивед.на пульт центр.спостер .та тех.обсл. засоб.сис.автомат. пожеж.сигнал.;ремонт і тех.обсл. комп.; навч.з пит.пожеж.безпеки прац.;знешкодж.небезп.відходів</t>
  </si>
  <si>
    <t>Послуга з адмініструв. програм. забезп.; постач.компоненти сумісн.роботи з ключ. КП;консул.з пит.обслуг.роб. "M.E.Doc"</t>
  </si>
  <si>
    <t>Медикаменти та вироби медичного призначення</t>
  </si>
  <si>
    <t>Жорсткий диск</t>
  </si>
  <si>
    <t>11.</t>
  </si>
  <si>
    <t>Продукти харчування</t>
  </si>
  <si>
    <t>10.</t>
  </si>
  <si>
    <t xml:space="preserve">Медикаменти </t>
  </si>
  <si>
    <t>ТОВ "Ранбаксі ФармасьюТікалс Україна"</t>
  </si>
  <si>
    <t>9.</t>
  </si>
  <si>
    <t>КНП "Київський міський центр радіаційного захисту населення м.Києва від наслідків Чорнобильської катастрофи"</t>
  </si>
  <si>
    <t>8.</t>
  </si>
  <si>
    <t>7.</t>
  </si>
  <si>
    <t>Корпорація "АРТЕРІУМ"</t>
  </si>
  <si>
    <t>АТ "ГАЛИЧФАРМ"</t>
  </si>
  <si>
    <t>Лікувальне харчування</t>
  </si>
  <si>
    <t>Дез.засоби</t>
  </si>
  <si>
    <t>Міжнародний благолійний фонд "Незламна Українська нація"</t>
  </si>
  <si>
    <t>Респіратори-маски захисні; медичні маски</t>
  </si>
  <si>
    <t>База спеціального медичного постачання м.Києва</t>
  </si>
  <si>
    <t>Пральний порошок</t>
  </si>
  <si>
    <t>ТОВ "ЄВГЕНІЯ"</t>
  </si>
  <si>
    <t>Банкетка; ларінгоскоп; глюкометр</t>
  </si>
  <si>
    <t xml:space="preserve">Фізична особа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</si>
  <si>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</si>
  <si>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</t>
    </r>
    <r>
      <rPr>
        <b/>
        <u val="single"/>
        <sz val="14"/>
        <color indexed="8"/>
        <rFont val="Times New Roman"/>
        <family val="1"/>
      </rPr>
      <t xml:space="preserve">Київська міська клінічна лікарня № 10"   </t>
    </r>
    <r>
      <rPr>
        <b/>
        <sz val="14"/>
        <color indexed="8"/>
        <rFont val="Times New Roman"/>
        <family val="1"/>
      </rPr>
      <t xml:space="preserve"> за І квартал </t>
    </r>
    <r>
      <rPr>
        <b/>
        <u val="single"/>
        <sz val="14"/>
        <color indexed="8"/>
        <rFont val="Times New Roman"/>
        <family val="1"/>
      </rPr>
      <t>2023</t>
    </r>
    <r>
      <rPr>
        <b/>
        <sz val="14"/>
        <color indexed="8"/>
        <rFont val="Times New Roman"/>
        <family val="1"/>
      </rPr>
      <t xml:space="preserve"> року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</si>
  <si>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"Київська міська клінічна лікарня №12" за 1 квартал 2023 року </t>
  </si>
  <si>
    <t>Мальков О.В.</t>
  </si>
  <si>
    <t>Госптовари (генератор)</t>
  </si>
  <si>
    <t>Вироби медпризначення (світильник б/аварійного живлення</t>
  </si>
  <si>
    <t>Німецько Українське товариство "Карлерус"</t>
  </si>
  <si>
    <t>Вироби медпризначення (ходунки,тростини)</t>
  </si>
  <si>
    <t>БО "Благодійний фонд "Східна зірка"</t>
  </si>
  <si>
    <t>Вироби медпризначення (багатофункціональне медичне ліжко)</t>
  </si>
  <si>
    <t>БО "100 відсотків життя.Київський Регіон"</t>
  </si>
  <si>
    <t>Госптовари (холодильник)</t>
  </si>
  <si>
    <t>Госптовари (кондиціонер)</t>
  </si>
  <si>
    <t>Вироби медпризначення (столик маніпуляційний)</t>
  </si>
  <si>
    <t>Вироби медпризначення (кушетка оглядова)</t>
  </si>
  <si>
    <t>Госптовари (шафа)</t>
  </si>
  <si>
    <t>Вироби медпризначення (шафа медична)</t>
  </si>
  <si>
    <t>М'який інвентар (Лікарняні халати д/пацієнтів)</t>
  </si>
  <si>
    <t>ДП "Укрмедпостач "</t>
  </si>
  <si>
    <t>Ендопротези</t>
  </si>
  <si>
    <t>КНП "КМКЛ № 6"</t>
  </si>
  <si>
    <t>БАЗА С/П</t>
  </si>
  <si>
    <t xml:space="preserve"> медикаменти,вироби мед.призначення</t>
  </si>
  <si>
    <t>КНП КМЦК</t>
  </si>
  <si>
    <t>компоненти крові</t>
  </si>
  <si>
    <t xml:space="preserve"> компоненти</t>
  </si>
  <si>
    <t>КНП Олександрівська</t>
  </si>
  <si>
    <t xml:space="preserve"> медикаменти</t>
  </si>
  <si>
    <t>КНПКМКЛ №4</t>
  </si>
  <si>
    <t>КНПКМКЛ №5</t>
  </si>
  <si>
    <t>швидкі тести на ВІЛ</t>
  </si>
  <si>
    <t>КНПКМКЛ №3</t>
  </si>
  <si>
    <t>КНПКМКЛ №17</t>
  </si>
  <si>
    <t>благодійна допомога</t>
  </si>
  <si>
    <t>Фізична особа Михайленко І.І.</t>
  </si>
  <si>
    <t>яблука</t>
  </si>
  <si>
    <t>Фізична особаМихайленко І.І.</t>
  </si>
  <si>
    <t>капуста</t>
  </si>
  <si>
    <t>Фізична особаЗубов М.М.</t>
  </si>
  <si>
    <t>Фізична особаПетухов О.О.</t>
  </si>
  <si>
    <t>морква</t>
  </si>
  <si>
    <t>Фізична особаЧерненко І.С.</t>
  </si>
  <si>
    <t>макарони</t>
  </si>
  <si>
    <t>борошно пшеничне</t>
  </si>
  <si>
    <t>крупа кукурудзяна</t>
  </si>
  <si>
    <t>Фізична особаМудрецький С.І.</t>
  </si>
  <si>
    <t>манка</t>
  </si>
  <si>
    <t>крупа перлова</t>
  </si>
  <si>
    <t>крупа пшенична</t>
  </si>
  <si>
    <t>Фізична особаМорозенко П.В.</t>
  </si>
  <si>
    <t>свинина тушкована</t>
  </si>
  <si>
    <t>Фізична особаЛисенко Є.Г.</t>
  </si>
  <si>
    <t>сир кисломолочний</t>
  </si>
  <si>
    <t>Фізична особаМунтян О.М.</t>
  </si>
  <si>
    <t>буряк</t>
  </si>
  <si>
    <t>картопля</t>
  </si>
  <si>
    <t>капуста консервована</t>
  </si>
  <si>
    <t>Фізична особаШуляк Г.І.</t>
  </si>
  <si>
    <t>крупа ячнева</t>
  </si>
  <si>
    <t>цукор</t>
  </si>
  <si>
    <t>горох</t>
  </si>
  <si>
    <t>Фізична особаЯкименко С.М.</t>
  </si>
  <si>
    <t>сік фруктовий</t>
  </si>
  <si>
    <t>Фізична особаКовальчук О.О.</t>
  </si>
  <si>
    <t>молоко</t>
  </si>
  <si>
    <t>Фізична особаБойчун Л.І.</t>
  </si>
  <si>
    <t>мука</t>
  </si>
  <si>
    <t>Фізична особаРубан В.М.</t>
  </si>
  <si>
    <t>Фізична особаШпак Г.Г.</t>
  </si>
  <si>
    <t xml:space="preserve">картопля </t>
  </si>
  <si>
    <t>Фізична особаПопович В.В.</t>
  </si>
  <si>
    <t>капуста свіжа</t>
  </si>
  <si>
    <t>Королівство Нідерландів</t>
  </si>
  <si>
    <t>Генератор дизельний</t>
  </si>
  <si>
    <t>Гударенко С.Б.</t>
  </si>
  <si>
    <t>Апарат з електроприв. Для розробки суставів</t>
  </si>
  <si>
    <t>фармацевтична продукція</t>
  </si>
  <si>
    <t>ТОВ "СВІФТ ГАРАНТ"</t>
  </si>
  <si>
    <t>психіатричний проф.огляд</t>
  </si>
  <si>
    <t>аварійний ремонт ліфтів</t>
  </si>
  <si>
    <t>Таїсія  ЛОБОДА</t>
  </si>
  <si>
    <t>Ольга  ГОЛОВКОВА</t>
  </si>
  <si>
    <r>
      <t xml:space="preserve">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</si>
  <si>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Половинник М. В.</t>
  </si>
  <si>
    <t>Коломієць П. В.</t>
  </si>
  <si>
    <t>В. о. директора</t>
  </si>
  <si>
    <t>Електронейроміограф Neuropak 2</t>
  </si>
  <si>
    <t>ГО "Ротарі клуб "Львів"</t>
  </si>
  <si>
    <t>РГ "Київська Єврейська Месіанська Громада" в Печерському районі м. Києва</t>
  </si>
  <si>
    <t>Інсулін (людський)/Актрапід (Actrapid) HM розчин для інєкцій 1 ампула 10 мл, 100МО/мл; Клопідогрел/Clopidogrel 75 MG №84; Фуросемід/Furocemid 40MG №500; Раміприл и амлодипін/ Триамло (Triamlo) капс. Тверді 10 мг/10 мг №28; Раміприл и амлодипін/ Триамло (Triamlo) капс. Тверді 10 мг/5 мг №28; Раміприл и амлодипін/ Триамло (Triamlo) капс. Тверді 5 мг/5 мг №28; Респіратор - маска захисна/ Mascarilla X-plore 1730 FFP3 №360  n/a; захисні халати/Coverall Type 5-B/6-B (L-XL) №50 n/a; Хлорид  калію (Калію хлорид 750 мг); Кветіапін 25 мг; Шприци інсулінові ; Медичні маски типу ІІ 2R; Респіратор-маска захисна (Респіратори Pysam FFP3); Респіратор-маска захисна  (Mascarilla X-plore 1730 FFP3 №360); Комбінація спиртів та антисептиків; Швидкі тести на антиген SARS-COV-2)</t>
  </si>
  <si>
    <t>плазма свіжозаморожена, еритроцити</t>
  </si>
  <si>
    <t>Швидкий тест для виявлення антитіл до ВІЛ ; експрес-тест ВІЛ-1.2.0 "Швидка відповідь" №1; тест система імунохроматографічна для виявлення антитіл ВІЛ типу І і типу ІІ в людини; Bioline HCV експрес-тест для виявлення антитіл до вірусу гепатиту С; засіб дезінфікуючий "Максі протект" 1 літр; Маски медичні захисні, нестерильні, клас безпеки 1</t>
  </si>
  <si>
    <t>Громадська організація "Центр соціального розвитку та підтримки здоров"я чоловіків"</t>
  </si>
  <si>
    <t>Атракурій 2 мг/мл, 10 мл 20 мг</t>
  </si>
  <si>
    <t>КНП "Броварська багатопрофільна клінічна лікарня" територіальних громад Броварського району Київської області</t>
  </si>
  <si>
    <t>Клівас 10 табл в/о 10 мг Соц №10; Клівас 20 табл в/о 20 мг Соц №10;Діокор 80 таб 80 мг/12,5мг Соц №10; Діокор 160 таб 160 мг/12,5мг Соц №10; Діокор Соло  80 таб 80 мг Соц №10 та ін.</t>
  </si>
  <si>
    <t>Медролгін розчин для інєкцій 30мг/мл по 1 мл розчину в ампулі №5; Роталфен розчин для інєкцій 50 мг/2 мл по 2 мл в ампулі №5</t>
  </si>
  <si>
    <t>Ротабіотик №20 капсули тверді у блістерах</t>
  </si>
  <si>
    <t>ТОВ "Біактіна"</t>
  </si>
  <si>
    <t>Дифлюзол капсули по 50 мг №7</t>
  </si>
  <si>
    <t>Громадська організація "Ти  сам собі країна"</t>
  </si>
  <si>
    <t>Рінгера розчин для інфузій по 200 мл №1; Гепаметіон, ліофілізат для розчину для інєкцій по 500 мг, по 5 флаконів з ліофілізатом у комплекті з 5 ампулами розчинника по 5 мл в контурній чарунковій упаковці; Герпевір мазь для зовнішнього застосування 2,5% в тубах в упаковці №1</t>
  </si>
  <si>
    <t>Дексаметазон-Д р-н д/ін. 4 мг/мл 1 мл №5</t>
  </si>
  <si>
    <t>стерилізатор паровий ГП-80</t>
  </si>
  <si>
    <t>навчання збезпеки викон. Робіт під тиском</t>
  </si>
  <si>
    <t>держ. Реєстрація змін відомостей в держ. Реєстрі</t>
  </si>
  <si>
    <t>послуги з прочищення каналізації</t>
  </si>
  <si>
    <t>техн. обслуговування дизель генератора</t>
  </si>
  <si>
    <t>дозиметричний контроль засобів захисту в рентгенкабінеті</t>
  </si>
  <si>
    <t>техн. Обслуговування та повірка мед. обладнання</t>
  </si>
  <si>
    <t>охорона</t>
  </si>
  <si>
    <t>обовязковий медичний огляд мед. працівників</t>
  </si>
  <si>
    <t>Телекомунікаційні послуги та інтернет</t>
  </si>
  <si>
    <t>пот. ремонт автоматичного гематологічного аналізатора</t>
  </si>
  <si>
    <t>послуги з доступу до видання</t>
  </si>
  <si>
    <t>послуги з видалення дерев</t>
  </si>
  <si>
    <t>програмний супровід</t>
  </si>
  <si>
    <t>кремація небезпечних відходв</t>
  </si>
  <si>
    <t xml:space="preserve">технічне обслуговування </t>
  </si>
  <si>
    <t>послуги з вимірювання та випробування параметрів електрообладнання</t>
  </si>
  <si>
    <t>лабораторні реагенти і реактиви</t>
  </si>
  <si>
    <t>Миючі засоби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</si>
  <si>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"Клінічна лікарня №15 Полільського району міста Києва" за I квартал 2023 року </t>
  </si>
  <si>
    <t>Ю.П.Жук</t>
  </si>
  <si>
    <t>Л.В.Пилипченко</t>
  </si>
  <si>
    <t>Медикаменти та перев'язувальні матеріали</t>
  </si>
  <si>
    <t>Предмети, матеріали,обладнання та інвентар</t>
  </si>
  <si>
    <t>канцтовари</t>
  </si>
  <si>
    <t>Благодійна організайція "100 відсотків життя. Київський регіон"</t>
  </si>
  <si>
    <t xml:space="preserve">господарські товари </t>
  </si>
  <si>
    <t>ходунки, милиці, штативи</t>
  </si>
  <si>
    <t>Громадська організація "ВПО України"</t>
  </si>
  <si>
    <t xml:space="preserve">запчастини </t>
  </si>
  <si>
    <t>медикаменти та перев'язувальний матеріал</t>
  </si>
  <si>
    <t>Міжнародна агенція регіонального розвитку "ГлоБі"</t>
  </si>
  <si>
    <t>БО "Благодійний фонд "Харківький Спротив"</t>
  </si>
  <si>
    <t>Кріохірургічний апарат</t>
  </si>
  <si>
    <t>Функціональне медичне ліжко,матраси</t>
  </si>
  <si>
    <t>БО "Благодійний фонд "Хелп фор Юкрейн"</t>
  </si>
  <si>
    <t>Ліжка механічні,ліжка електричні,столики. Матраси</t>
  </si>
  <si>
    <t>Вентилятор,світильники(3шт)</t>
  </si>
  <si>
    <t>Монітор пацієнта (2шт)</t>
  </si>
  <si>
    <t>Лідка медичні, монітори пацієнта,апарат ЕКГ, приліжкові трапеції</t>
  </si>
  <si>
    <t>Столик маніпуляційний,кушетка оглядова,шафа,шафа медична</t>
  </si>
  <si>
    <t>Офісна мебель(стільці,столи,шафи,крісла)</t>
  </si>
  <si>
    <t>Шафа на 36 мод</t>
  </si>
  <si>
    <t>Рушники махрові (12шт)</t>
  </si>
  <si>
    <t>Опромінювач бактерицидний</t>
  </si>
  <si>
    <t>Стелажі,решітка,</t>
  </si>
  <si>
    <t>Генератор</t>
  </si>
  <si>
    <t>Ветош(простирадла,рушники,халати);столи операційні(3шт), каністри</t>
  </si>
  <si>
    <t>Монітор пацієнта Philips X3 C19-KIT-RS(8шт)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</si>
  <si>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"Київська міська клінічна лікарня №18" </t>
    </r>
    <r>
      <rPr>
        <b/>
        <sz val="14"/>
        <color indexed="8"/>
        <rFont val="Times New Roman"/>
        <family val="1"/>
      </rPr>
      <t xml:space="preserve">за </t>
    </r>
    <r>
      <rPr>
        <b/>
        <u val="single"/>
        <sz val="14"/>
        <color indexed="8"/>
        <rFont val="Times New Roman"/>
        <family val="1"/>
      </rPr>
      <t xml:space="preserve">I </t>
    </r>
    <r>
      <rPr>
        <b/>
        <sz val="14"/>
        <color indexed="8"/>
        <rFont val="Times New Roman"/>
        <family val="1"/>
      </rPr>
      <t xml:space="preserve">квартал  </t>
    </r>
    <r>
      <rPr>
        <b/>
        <u val="single"/>
        <sz val="14"/>
        <color indexed="8"/>
        <rFont val="Times New Roman"/>
        <family val="1"/>
      </rPr>
      <t>2023</t>
    </r>
    <r>
      <rPr>
        <b/>
        <sz val="14"/>
        <color indexed="8"/>
        <rFont val="Times New Roman"/>
        <family val="1"/>
      </rPr>
      <t xml:space="preserve"> року </t>
    </r>
  </si>
  <si>
    <t>568-79-66</t>
  </si>
  <si>
    <t>В.М.КОЛЕСНИК</t>
  </si>
  <si>
    <t>І.О.КАЛМИКОВА</t>
  </si>
  <si>
    <t>ліжка складані</t>
  </si>
  <si>
    <t>ГО "LITUA Fondas"</t>
  </si>
  <si>
    <t>ковдра,постільна білизна,подушка</t>
  </si>
  <si>
    <t>ФОП Пушкарьова С.К.</t>
  </si>
  <si>
    <t xml:space="preserve">Гілайс  5г  офтомологічна мазь </t>
  </si>
  <si>
    <t>АТ "КИЇВСЬКИЙ ВІТАМІННИЙ ЗАВОД"</t>
  </si>
  <si>
    <t>Новаксон р-н д /ін 250мг по4мл</t>
  </si>
  <si>
    <t>ТОВ "ТД"НОВОФАРМ-БІОСИНТЕЗ"</t>
  </si>
  <si>
    <t>Акумулятор 2,0 AГ з зарядним пристроєм POWER X-CHARGER 3A</t>
  </si>
  <si>
    <t>Акумуляторна лампа Einhell TC-CL 18/1800lI-Solo</t>
  </si>
  <si>
    <t>Профілактор Євмінова</t>
  </si>
  <si>
    <t>Дизельний генератор 62.5 Кva IFRC</t>
  </si>
  <si>
    <t>Товариство Червоного Хреста України</t>
  </si>
  <si>
    <t>Ширма Ш-3-К</t>
  </si>
  <si>
    <t>Шафа медична з бактерицидною лампою ШМБ 8</t>
  </si>
  <si>
    <t>Шафа ШМ-М-С</t>
  </si>
  <si>
    <t>Кушетка оглядова КС</t>
  </si>
  <si>
    <t>Кондиціонер  Idea ISR-09HR-MA0B-DNI</t>
  </si>
  <si>
    <t>Холодильник MYSTERY MRF-8070W</t>
  </si>
  <si>
    <t xml:space="preserve"> БО "100 відсотків життя.Київський регіон"</t>
  </si>
  <si>
    <t>Модульний блок підживлення системи теплопостачання EI-МБ-П /WJ-201-DN25</t>
  </si>
  <si>
    <t>КП "Група впровадження проекту з енергозбереження в адміністративних і громадських будівлях м.Києва"</t>
  </si>
  <si>
    <t>Апарат для міостимуляції В-333</t>
  </si>
  <si>
    <t>Генератор бензиновий ( ЕС2800 benzinegenerator set  ECOGEN 2300W)</t>
  </si>
  <si>
    <t>БО "Благодійний фонд "Нова Юкрейн"</t>
  </si>
  <si>
    <r>
      <t>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</si>
  <si>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КНП "Київська міська клінічна лікарня № 11"                                                                   за І-квартал 2023року 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</si>
</sst>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"/>
    <numFmt numFmtId="203" formatCode="#,##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Arial Cyr"/>
      <family val="0"/>
    </font>
    <font>
      <b/>
      <sz val="11.2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4" applyFont="1" applyBorder="1" applyAlignment="1">
      <alignment horizontal="center"/>
      <protection/>
    </xf>
    <xf numFmtId="0" fontId="13" fillId="0" borderId="0" xfId="54" applyFont="1" applyAlignment="1">
      <alignment horizontal="centerContinuous" vertical="top"/>
      <protection/>
    </xf>
    <xf numFmtId="0" fontId="13" fillId="0" borderId="0" xfId="54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2" fillId="0" borderId="11" xfId="54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4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4" fontId="6" fillId="1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2" fontId="78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79" fillId="0" borderId="0" xfId="0" applyFont="1" applyAlignment="1">
      <alignment/>
    </xf>
    <xf numFmtId="0" fontId="15" fillId="0" borderId="13" xfId="0" applyFont="1" applyFill="1" applyBorder="1" applyAlignment="1">
      <alignment horizontal="left" vertical="justify" indent="2"/>
    </xf>
    <xf numFmtId="4" fontId="37" fillId="4" borderId="10" xfId="0" applyNumberFormat="1" applyFont="1" applyFill="1" applyBorder="1" applyAlignment="1">
      <alignment horizontal="center"/>
    </xf>
    <xf numFmtId="4" fontId="38" fillId="4" borderId="10" xfId="0" applyNumberFormat="1" applyFont="1" applyFill="1" applyBorder="1" applyAlignment="1">
      <alignment horizontal="center"/>
    </xf>
    <xf numFmtId="4" fontId="39" fillId="4" borderId="10" xfId="0" applyNumberFormat="1" applyFont="1" applyFill="1" applyBorder="1" applyAlignment="1">
      <alignment horizontal="center"/>
    </xf>
    <xf numFmtId="2" fontId="40" fillId="32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justify" indent="2"/>
    </xf>
    <xf numFmtId="0" fontId="16" fillId="0" borderId="10" xfId="0" applyFont="1" applyBorder="1" applyAlignment="1">
      <alignment horizontal="center" vertical="justify"/>
    </xf>
    <xf numFmtId="4" fontId="40" fillId="0" borderId="1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5" fillId="0" borderId="0" xfId="42" applyAlignment="1">
      <alignment/>
    </xf>
    <xf numFmtId="197" fontId="0" fillId="0" borderId="0" xfId="0" applyNumberFormat="1" applyAlignment="1">
      <alignment/>
    </xf>
    <xf numFmtId="202" fontId="10" fillId="4" borderId="10" xfId="0" applyNumberFormat="1" applyFont="1" applyFill="1" applyBorder="1" applyAlignment="1">
      <alignment horizontal="center"/>
    </xf>
    <xf numFmtId="197" fontId="17" fillId="4" borderId="10" xfId="0" applyNumberFormat="1" applyFont="1" applyFill="1" applyBorder="1" applyAlignment="1">
      <alignment horizontal="center"/>
    </xf>
    <xf numFmtId="197" fontId="7" fillId="4" borderId="10" xfId="0" applyNumberFormat="1" applyFont="1" applyFill="1" applyBorder="1" applyAlignment="1">
      <alignment/>
    </xf>
    <xf numFmtId="197" fontId="10" fillId="4" borderId="10" xfId="0" applyNumberFormat="1" applyFont="1" applyFill="1" applyBorder="1" applyAlignment="1">
      <alignment horizontal="center"/>
    </xf>
    <xf numFmtId="197" fontId="7" fillId="4" borderId="10" xfId="0" applyNumberFormat="1" applyFont="1" applyFill="1" applyBorder="1" applyAlignment="1">
      <alignment wrapText="1"/>
    </xf>
    <xf numFmtId="202" fontId="17" fillId="4" borderId="10" xfId="0" applyNumberFormat="1" applyFont="1" applyFill="1" applyBorder="1" applyAlignment="1">
      <alignment horizontal="center"/>
    </xf>
    <xf numFmtId="202" fontId="10" fillId="0" borderId="10" xfId="0" applyNumberFormat="1" applyFont="1" applyBorder="1" applyAlignment="1">
      <alignment horizontal="center"/>
    </xf>
    <xf numFmtId="197" fontId="6" fillId="0" borderId="10" xfId="0" applyNumberFormat="1" applyFont="1" applyBorder="1" applyAlignment="1">
      <alignment horizontal="center"/>
    </xf>
    <xf numFmtId="197" fontId="6" fillId="0" borderId="10" xfId="0" applyNumberFormat="1" applyFont="1" applyBorder="1" applyAlignment="1">
      <alignment wrapText="1"/>
    </xf>
    <xf numFmtId="197" fontId="6" fillId="0" borderId="10" xfId="0" applyNumberFormat="1" applyFont="1" applyBorder="1" applyAlignment="1">
      <alignment/>
    </xf>
    <xf numFmtId="197" fontId="10" fillId="32" borderId="10" xfId="0" applyNumberFormat="1" applyFont="1" applyFill="1" applyBorder="1" applyAlignment="1">
      <alignment horizontal="center"/>
    </xf>
    <xf numFmtId="202" fontId="6" fillId="0" borderId="10" xfId="0" applyNumberFormat="1" applyFont="1" applyBorder="1" applyAlignment="1">
      <alignment horizontal="center"/>
    </xf>
    <xf numFmtId="202" fontId="10" fillId="3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96" fontId="10" fillId="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9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0" fillId="0" borderId="11" xfId="0" applyFont="1" applyBorder="1" applyAlignment="1">
      <alignment/>
    </xf>
    <xf numFmtId="0" fontId="46" fillId="0" borderId="11" xfId="54" applyFont="1" applyBorder="1" applyAlignment="1">
      <alignment horizontal="center"/>
      <protection/>
    </xf>
    <xf numFmtId="0" fontId="78" fillId="0" borderId="0" xfId="0" applyFont="1" applyAlignment="1">
      <alignment/>
    </xf>
    <xf numFmtId="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10" fillId="32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" fontId="10" fillId="0" borderId="13" xfId="0" applyNumberFormat="1" applyFont="1" applyBorder="1" applyAlignment="1">
      <alignment horizontal="center"/>
    </xf>
    <xf numFmtId="2" fontId="10" fillId="32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10" fillId="0" borderId="16" xfId="0" applyNumberFormat="1" applyFont="1" applyBorder="1" applyAlignment="1">
      <alignment horizontal="center"/>
    </xf>
    <xf numFmtId="2" fontId="10" fillId="32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2" fontId="10" fillId="32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2" fontId="10" fillId="32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2" fontId="10" fillId="32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11" xfId="0" applyFont="1" applyBorder="1" applyAlignment="1">
      <alignment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 quotePrefix="1">
      <alignment wrapText="1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7" xfId="54" applyFont="1" applyBorder="1" applyAlignment="1">
      <alignment horizontal="center" vertical="top"/>
      <protection/>
    </xf>
    <xf numFmtId="0" fontId="80" fillId="0" borderId="17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80" fillId="0" borderId="0" xfId="0" applyFont="1" applyAlignment="1">
      <alignment/>
    </xf>
    <xf numFmtId="0" fontId="3" fillId="0" borderId="11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 vertical="center"/>
      <protection/>
    </xf>
    <xf numFmtId="4" fontId="9" fillId="4" borderId="10" xfId="0" applyNumberFormat="1" applyFont="1" applyFill="1" applyBorder="1" applyAlignment="1">
      <alignment horizontal="center"/>
    </xf>
    <xf numFmtId="4" fontId="47" fillId="4" borderId="10" xfId="0" applyNumberFormat="1" applyFont="1" applyFill="1" applyBorder="1" applyAlignment="1">
      <alignment horizontal="center"/>
    </xf>
    <xf numFmtId="0" fontId="48" fillId="4" borderId="10" xfId="0" applyFont="1" applyFill="1" applyBorder="1" applyAlignment="1">
      <alignment wrapText="1"/>
    </xf>
    <xf numFmtId="0" fontId="48" fillId="4" borderId="10" xfId="0" applyFont="1" applyFill="1" applyBorder="1" applyAlignment="1">
      <alignment/>
    </xf>
    <xf numFmtId="2" fontId="9" fillId="4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2" fontId="9" fillId="32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53">
      <alignment/>
      <protection/>
    </xf>
    <xf numFmtId="0" fontId="11" fillId="0" borderId="0" xfId="53" applyAlignment="1">
      <alignment wrapText="1"/>
      <protection/>
    </xf>
    <xf numFmtId="0" fontId="11" fillId="0" borderId="0" xfId="53" applyFont="1" applyAlignment="1">
      <alignment wrapText="1"/>
      <protection/>
    </xf>
    <xf numFmtId="0" fontId="49" fillId="0" borderId="0" xfId="54" applyFont="1" applyBorder="1" applyAlignment="1">
      <alignment horizontal="centerContinuous" vertical="top"/>
      <protection/>
    </xf>
    <xf numFmtId="0" fontId="49" fillId="0" borderId="0" xfId="54" applyFont="1" applyAlignment="1">
      <alignment horizontal="centerContinuous" vertical="top"/>
      <protection/>
    </xf>
    <xf numFmtId="0" fontId="50" fillId="0" borderId="0" xfId="53" applyFont="1">
      <alignment/>
      <protection/>
    </xf>
    <xf numFmtId="0" fontId="50" fillId="0" borderId="0" xfId="53" applyFont="1" applyAlignment="1">
      <alignment wrapText="1"/>
      <protection/>
    </xf>
    <xf numFmtId="0" fontId="50" fillId="0" borderId="0" xfId="54" applyFont="1" applyBorder="1" applyAlignment="1">
      <alignment horizontal="center"/>
      <protection/>
    </xf>
    <xf numFmtId="0" fontId="51" fillId="0" borderId="0" xfId="53" applyFont="1" applyAlignment="1">
      <alignment wrapText="1"/>
      <protection/>
    </xf>
    <xf numFmtId="2" fontId="11" fillId="0" borderId="0" xfId="53" applyNumberFormat="1">
      <alignment/>
      <protection/>
    </xf>
    <xf numFmtId="4" fontId="9" fillId="4" borderId="10" xfId="53" applyNumberFormat="1" applyFont="1" applyFill="1" applyBorder="1" applyAlignment="1">
      <alignment horizontal="center"/>
      <protection/>
    </xf>
    <xf numFmtId="2" fontId="9" fillId="4" borderId="10" xfId="53" applyNumberFormat="1" applyFont="1" applyFill="1" applyBorder="1" applyAlignment="1">
      <alignment horizontal="center"/>
      <protection/>
    </xf>
    <xf numFmtId="0" fontId="48" fillId="4" borderId="10" xfId="53" applyFont="1" applyFill="1" applyBorder="1" applyAlignment="1">
      <alignment wrapText="1"/>
      <protection/>
    </xf>
    <xf numFmtId="4" fontId="47" fillId="4" borderId="10" xfId="53" applyNumberFormat="1" applyFont="1" applyFill="1" applyBorder="1" applyAlignment="1">
      <alignment horizontal="center"/>
      <protection/>
    </xf>
    <xf numFmtId="0" fontId="48" fillId="4" borderId="10" xfId="53" applyFont="1" applyFill="1" applyBorder="1">
      <alignment/>
      <protection/>
    </xf>
    <xf numFmtId="0" fontId="9" fillId="4" borderId="10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9" fillId="0" borderId="10" xfId="53" applyNumberFormat="1" applyFont="1" applyBorder="1" applyAlignment="1">
      <alignment horizontal="center"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8" fillId="0" borderId="10" xfId="53" applyFont="1" applyBorder="1" applyAlignment="1">
      <alignment horizontal="left" vertical="center" wrapText="1"/>
      <protection/>
    </xf>
    <xf numFmtId="4" fontId="8" fillId="0" borderId="10" xfId="53" applyNumberFormat="1" applyFont="1" applyBorder="1" applyAlignment="1">
      <alignment horizontal="center"/>
      <protection/>
    </xf>
    <xf numFmtId="0" fontId="8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wrapText="1"/>
      <protection/>
    </xf>
    <xf numFmtId="1" fontId="8" fillId="0" borderId="10" xfId="53" applyNumberFormat="1" applyFont="1" applyBorder="1" applyAlignment="1">
      <alignment horizontal="center" vertical="center"/>
      <protection/>
    </xf>
    <xf numFmtId="0" fontId="35" fillId="0" borderId="10" xfId="53" applyFont="1" applyBorder="1" applyAlignment="1">
      <alignment wrapText="1"/>
      <protection/>
    </xf>
    <xf numFmtId="0" fontId="11" fillId="0" borderId="18" xfId="53" applyFill="1" applyBorder="1">
      <alignment/>
      <protection/>
    </xf>
    <xf numFmtId="0" fontId="11" fillId="0" borderId="14" xfId="53" applyFill="1" applyBorder="1">
      <alignment/>
      <protection/>
    </xf>
    <xf numFmtId="1" fontId="8" fillId="0" borderId="10" xfId="53" applyNumberFormat="1" applyFont="1" applyBorder="1" applyAlignment="1">
      <alignment horizontal="center" vertical="center" wrapText="1"/>
      <protection/>
    </xf>
    <xf numFmtId="0" fontId="11" fillId="0" borderId="14" xfId="53" applyBorder="1">
      <alignment/>
      <protection/>
    </xf>
    <xf numFmtId="0" fontId="11" fillId="0" borderId="19" xfId="53" applyBorder="1">
      <alignment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35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vertical="top"/>
      <protection/>
    </xf>
    <xf numFmtId="0" fontId="2" fillId="0" borderId="0" xfId="53" applyFont="1" applyAlignment="1">
      <alignment vertical="center" wrapText="1"/>
      <protection/>
    </xf>
    <xf numFmtId="0" fontId="16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52" fillId="0" borderId="0" xfId="53" applyFont="1" applyAlignment="1">
      <alignment vertical="top"/>
      <protection/>
    </xf>
    <xf numFmtId="0" fontId="2" fillId="0" borderId="11" xfId="53" applyFont="1" applyBorder="1" applyAlignment="1">
      <alignment horizontal="left" vertical="top"/>
      <protection/>
    </xf>
    <xf numFmtId="0" fontId="82" fillId="0" borderId="0" xfId="0" applyFont="1" applyAlignment="1">
      <alignment/>
    </xf>
    <xf numFmtId="0" fontId="46" fillId="0" borderId="0" xfId="54" applyFont="1" applyBorder="1" applyAlignment="1">
      <alignment horizontal="centerContinuous" vertical="top"/>
      <protection/>
    </xf>
    <xf numFmtId="0" fontId="46" fillId="0" borderId="0" xfId="54" applyFont="1" applyAlignment="1">
      <alignment horizontal="centerContinuous" vertical="top"/>
      <protection/>
    </xf>
    <xf numFmtId="0" fontId="82" fillId="0" borderId="11" xfId="0" applyFont="1" applyBorder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1" fontId="82" fillId="0" borderId="10" xfId="0" applyNumberFormat="1" applyFont="1" applyBorder="1" applyAlignment="1">
      <alignment/>
    </xf>
    <xf numFmtId="2" fontId="82" fillId="0" borderId="10" xfId="0" applyNumberFormat="1" applyFont="1" applyBorder="1" applyAlignment="1">
      <alignment wrapText="1"/>
    </xf>
    <xf numFmtId="2" fontId="82" fillId="0" borderId="10" xfId="0" applyNumberFormat="1" applyFont="1" applyBorder="1" applyAlignment="1">
      <alignment horizontal="left" wrapText="1"/>
    </xf>
    <xf numFmtId="2" fontId="82" fillId="0" borderId="10" xfId="0" applyNumberFormat="1" applyFont="1" applyBorder="1" applyAlignment="1">
      <alignment/>
    </xf>
    <xf numFmtId="2" fontId="8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top"/>
    </xf>
    <xf numFmtId="0" fontId="13" fillId="0" borderId="0" xfId="54" applyFont="1" applyAlignment="1">
      <alignment horizontal="center" vertical="top"/>
      <protection/>
    </xf>
    <xf numFmtId="0" fontId="55" fillId="0" borderId="11" xfId="54" applyFont="1" applyBorder="1" applyAlignment="1">
      <alignment horizontal="center"/>
      <protection/>
    </xf>
    <xf numFmtId="0" fontId="56" fillId="0" borderId="0" xfId="0" applyFont="1" applyAlignment="1">
      <alignment/>
    </xf>
    <xf numFmtId="0" fontId="7" fillId="0" borderId="0" xfId="0" applyFont="1" applyBorder="1" applyAlignment="1">
      <alignment/>
    </xf>
    <xf numFmtId="0" fontId="83" fillId="0" borderId="10" xfId="0" applyFont="1" applyBorder="1" applyAlignment="1">
      <alignment horizontal="left" vertical="center" wrapText="1"/>
    </xf>
    <xf numFmtId="2" fontId="8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203" fontId="6" fillId="0" borderId="10" xfId="0" applyNumberFormat="1" applyFont="1" applyBorder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0" fontId="10" fillId="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4" fontId="10" fillId="4" borderId="10" xfId="0" applyNumberFormat="1" applyFont="1" applyFill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center"/>
    </xf>
    <xf numFmtId="2" fontId="59" fillId="3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59" fillId="35" borderId="10" xfId="0" applyNumberFormat="1" applyFont="1" applyFill="1" applyBorder="1" applyAlignment="1">
      <alignment horizontal="center" vertical="center"/>
    </xf>
    <xf numFmtId="197" fontId="12" fillId="33" borderId="10" xfId="0" applyNumberFormat="1" applyFont="1" applyFill="1" applyBorder="1" applyAlignment="1">
      <alignment horizontal="center" vertical="center"/>
    </xf>
    <xf numFmtId="196" fontId="59" fillId="32" borderId="10" xfId="0" applyNumberFormat="1" applyFont="1" applyFill="1" applyBorder="1" applyAlignment="1">
      <alignment horizontal="center" vertical="center"/>
    </xf>
    <xf numFmtId="4" fontId="85" fillId="33" borderId="10" xfId="0" applyNumberFormat="1" applyFont="1" applyFill="1" applyBorder="1" applyAlignment="1">
      <alignment horizontal="center" vertical="center"/>
    </xf>
    <xf numFmtId="0" fontId="85" fillId="0" borderId="14" xfId="0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46" fillId="0" borderId="0" xfId="54" applyFont="1" applyBorder="1" applyAlignment="1">
      <alignment horizontal="center" vertical="top"/>
      <protection/>
    </xf>
    <xf numFmtId="0" fontId="82" fillId="0" borderId="0" xfId="0" applyFont="1" applyAlignment="1">
      <alignment/>
    </xf>
    <xf numFmtId="0" fontId="82" fillId="33" borderId="0" xfId="0" applyFont="1" applyFill="1" applyAlignment="1">
      <alignment/>
    </xf>
    <xf numFmtId="0" fontId="82" fillId="0" borderId="0" xfId="0" applyFont="1" applyAlignment="1">
      <alignment wrapText="1"/>
    </xf>
    <xf numFmtId="0" fontId="12" fillId="0" borderId="11" xfId="54" applyFont="1" applyBorder="1" applyAlignment="1">
      <alignment horizontal="center" vertical="center"/>
      <protection/>
    </xf>
    <xf numFmtId="0" fontId="82" fillId="0" borderId="0" xfId="0" applyFont="1" applyAlignment="1">
      <alignment vertical="center"/>
    </xf>
    <xf numFmtId="0" fontId="82" fillId="0" borderId="0" xfId="0" applyFont="1" applyBorder="1" applyAlignment="1">
      <alignment vertical="center"/>
    </xf>
    <xf numFmtId="0" fontId="7" fillId="4" borderId="10" xfId="0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 horizontal="center"/>
    </xf>
    <xf numFmtId="0" fontId="86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лан використання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np_kmiacms@ukr.net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90" zoomScaleNormal="90" zoomScalePageLayoutView="0" workbookViewId="0" topLeftCell="A1">
      <selection activeCell="A2" sqref="A2:K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6.8515625" style="0" customWidth="1"/>
    <col min="5" max="5" width="22.42187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80.25" customHeight="1">
      <c r="A1" s="1"/>
      <c r="B1" s="34" t="s">
        <v>61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>
        <v>1</v>
      </c>
      <c r="B5" s="22" t="s">
        <v>21</v>
      </c>
      <c r="C5" s="3"/>
      <c r="D5" s="24">
        <v>756.5</v>
      </c>
      <c r="E5" s="27" t="s">
        <v>33</v>
      </c>
      <c r="F5" s="18">
        <f aca="true" t="shared" si="0" ref="F5:F31">SUM(C5,D5)</f>
        <v>756.5</v>
      </c>
      <c r="G5" s="2"/>
      <c r="H5" s="3"/>
      <c r="I5" s="27" t="s">
        <v>33</v>
      </c>
      <c r="J5" s="24">
        <v>756.5</v>
      </c>
      <c r="K5" s="7"/>
    </row>
    <row r="6" spans="1:11" ht="26.25">
      <c r="A6" s="19">
        <v>2</v>
      </c>
      <c r="B6" s="22" t="s">
        <v>41</v>
      </c>
      <c r="C6" s="3"/>
      <c r="D6" s="24">
        <v>22.1</v>
      </c>
      <c r="E6" s="27" t="s">
        <v>34</v>
      </c>
      <c r="F6" s="18">
        <f t="shared" si="0"/>
        <v>22.1</v>
      </c>
      <c r="G6" s="12"/>
      <c r="H6" s="3"/>
      <c r="I6" s="27" t="s">
        <v>34</v>
      </c>
      <c r="J6" s="24">
        <v>22.1</v>
      </c>
      <c r="K6" s="7"/>
    </row>
    <row r="7" spans="1:11" ht="30.75" customHeight="1">
      <c r="A7" s="19">
        <v>3</v>
      </c>
      <c r="B7" s="26" t="s">
        <v>22</v>
      </c>
      <c r="C7" s="3"/>
      <c r="D7" s="24">
        <v>348.8</v>
      </c>
      <c r="E7" s="28" t="s">
        <v>33</v>
      </c>
      <c r="F7" s="18">
        <f t="shared" si="0"/>
        <v>348.8</v>
      </c>
      <c r="G7" s="12"/>
      <c r="H7" s="3"/>
      <c r="I7" s="28" t="s">
        <v>33</v>
      </c>
      <c r="J7" s="24">
        <v>348.8</v>
      </c>
      <c r="K7" s="7"/>
    </row>
    <row r="8" spans="1:11" ht="30" customHeight="1">
      <c r="A8" s="19">
        <v>4</v>
      </c>
      <c r="B8" s="26" t="s">
        <v>20</v>
      </c>
      <c r="C8" s="3"/>
      <c r="D8" s="25">
        <v>714.3</v>
      </c>
      <c r="E8" s="28" t="s">
        <v>7</v>
      </c>
      <c r="F8" s="18">
        <f>SUM(C8,E8)</f>
        <v>0</v>
      </c>
      <c r="G8" s="2"/>
      <c r="H8" s="3"/>
      <c r="I8" s="28" t="s">
        <v>7</v>
      </c>
      <c r="J8" s="25">
        <v>714.3</v>
      </c>
      <c r="K8" s="7"/>
    </row>
    <row r="9" spans="1:11" ht="15.75">
      <c r="A9" s="19">
        <v>5</v>
      </c>
      <c r="B9" s="21" t="s">
        <v>23</v>
      </c>
      <c r="C9" s="3"/>
      <c r="D9" s="24">
        <v>1.6</v>
      </c>
      <c r="E9" s="27" t="s">
        <v>17</v>
      </c>
      <c r="F9" s="18">
        <f t="shared" si="0"/>
        <v>1.6</v>
      </c>
      <c r="G9" s="2"/>
      <c r="H9" s="3"/>
      <c r="I9" s="27" t="s">
        <v>17</v>
      </c>
      <c r="J9" s="24">
        <v>1.6</v>
      </c>
      <c r="K9" s="7"/>
    </row>
    <row r="10" spans="1:11" ht="48" customHeight="1">
      <c r="A10" s="19">
        <v>6</v>
      </c>
      <c r="B10" s="21" t="s">
        <v>23</v>
      </c>
      <c r="C10" s="3"/>
      <c r="D10" s="24">
        <v>850.4</v>
      </c>
      <c r="E10" s="27" t="s">
        <v>35</v>
      </c>
      <c r="F10" s="18">
        <f t="shared" si="0"/>
        <v>850.4</v>
      </c>
      <c r="G10" s="2"/>
      <c r="H10" s="3"/>
      <c r="I10" s="27" t="s">
        <v>35</v>
      </c>
      <c r="J10" s="24">
        <v>850.4</v>
      </c>
      <c r="K10" s="7"/>
    </row>
    <row r="11" spans="1:11" ht="30" customHeight="1">
      <c r="A11" s="19">
        <v>7</v>
      </c>
      <c r="B11" s="21" t="s">
        <v>23</v>
      </c>
      <c r="C11" s="3"/>
      <c r="D11" s="24">
        <v>21.6</v>
      </c>
      <c r="E11" s="27" t="s">
        <v>7</v>
      </c>
      <c r="F11" s="18">
        <f t="shared" si="0"/>
        <v>21.6</v>
      </c>
      <c r="G11" s="2"/>
      <c r="H11" s="3"/>
      <c r="I11" s="27" t="s">
        <v>7</v>
      </c>
      <c r="J11" s="24">
        <v>21.6</v>
      </c>
      <c r="K11" s="7"/>
    </row>
    <row r="12" spans="1:11" ht="15.75">
      <c r="A12" s="19">
        <v>8</v>
      </c>
      <c r="B12" s="23" t="s">
        <v>24</v>
      </c>
      <c r="C12" s="3"/>
      <c r="D12" s="24">
        <v>3.5</v>
      </c>
      <c r="E12" s="27" t="s">
        <v>7</v>
      </c>
      <c r="F12" s="18">
        <f t="shared" si="0"/>
        <v>3.5</v>
      </c>
      <c r="G12" s="2"/>
      <c r="H12" s="3"/>
      <c r="I12" s="27" t="s">
        <v>7</v>
      </c>
      <c r="J12" s="24">
        <v>3.5</v>
      </c>
      <c r="K12" s="7"/>
    </row>
    <row r="13" spans="1:11" ht="15.75">
      <c r="A13" s="19">
        <v>9</v>
      </c>
      <c r="B13" s="20" t="s">
        <v>25</v>
      </c>
      <c r="C13" s="3"/>
      <c r="D13" s="24">
        <v>4.8</v>
      </c>
      <c r="E13" s="28" t="s">
        <v>17</v>
      </c>
      <c r="F13" s="18">
        <f t="shared" si="0"/>
        <v>4.8</v>
      </c>
      <c r="G13" s="2"/>
      <c r="H13" s="3"/>
      <c r="I13" s="28" t="s">
        <v>17</v>
      </c>
      <c r="J13" s="24">
        <v>4.8</v>
      </c>
      <c r="K13" s="7"/>
    </row>
    <row r="14" spans="1:11" ht="15.75">
      <c r="A14" s="19">
        <v>10</v>
      </c>
      <c r="B14" s="20" t="s">
        <v>26</v>
      </c>
      <c r="C14" s="3"/>
      <c r="D14" s="24">
        <v>12.6</v>
      </c>
      <c r="E14" s="28" t="s">
        <v>7</v>
      </c>
      <c r="F14" s="18">
        <f t="shared" si="0"/>
        <v>12.6</v>
      </c>
      <c r="G14" s="2"/>
      <c r="H14" s="3"/>
      <c r="I14" s="28" t="s">
        <v>7</v>
      </c>
      <c r="J14" s="24">
        <v>12.6</v>
      </c>
      <c r="K14" s="7"/>
    </row>
    <row r="15" spans="1:11" ht="15.75">
      <c r="A15" s="19">
        <v>11</v>
      </c>
      <c r="B15" s="20" t="s">
        <v>27</v>
      </c>
      <c r="C15" s="3"/>
      <c r="D15" s="24">
        <v>2.2</v>
      </c>
      <c r="E15" s="28" t="s">
        <v>7</v>
      </c>
      <c r="F15" s="18">
        <f t="shared" si="0"/>
        <v>2.2</v>
      </c>
      <c r="G15" s="2"/>
      <c r="H15" s="3"/>
      <c r="I15" s="28" t="s">
        <v>7</v>
      </c>
      <c r="J15" s="24">
        <v>2.2</v>
      </c>
      <c r="K15" s="7"/>
    </row>
    <row r="16" spans="1:11" ht="15.75">
      <c r="A16" s="19">
        <v>12</v>
      </c>
      <c r="B16" s="22" t="s">
        <v>28</v>
      </c>
      <c r="C16" s="3"/>
      <c r="D16" s="24">
        <v>750</v>
      </c>
      <c r="E16" s="29" t="s">
        <v>36</v>
      </c>
      <c r="F16" s="18">
        <f t="shared" si="0"/>
        <v>750</v>
      </c>
      <c r="G16" s="2"/>
      <c r="H16" s="3"/>
      <c r="I16" s="29" t="s">
        <v>36</v>
      </c>
      <c r="J16" s="24">
        <v>750</v>
      </c>
      <c r="K16" s="7"/>
    </row>
    <row r="17" spans="1:11" ht="15.75">
      <c r="A17" s="19">
        <v>13</v>
      </c>
      <c r="B17" s="22" t="s">
        <v>29</v>
      </c>
      <c r="C17" s="3"/>
      <c r="D17" s="24">
        <v>25</v>
      </c>
      <c r="E17" s="29" t="s">
        <v>36</v>
      </c>
      <c r="F17" s="18">
        <f t="shared" si="0"/>
        <v>25</v>
      </c>
      <c r="G17" s="2"/>
      <c r="H17" s="3"/>
      <c r="I17" s="29" t="s">
        <v>36</v>
      </c>
      <c r="J17" s="24">
        <v>25</v>
      </c>
      <c r="K17" s="7"/>
    </row>
    <row r="18" spans="1:11" ht="26.25">
      <c r="A18" s="19">
        <v>14</v>
      </c>
      <c r="B18" s="22" t="s">
        <v>30</v>
      </c>
      <c r="C18" s="3"/>
      <c r="D18" s="24">
        <v>0.03</v>
      </c>
      <c r="E18" s="29" t="s">
        <v>37</v>
      </c>
      <c r="F18" s="18">
        <f t="shared" si="0"/>
        <v>0.03</v>
      </c>
      <c r="G18" s="2"/>
      <c r="H18" s="3"/>
      <c r="I18" s="29" t="s">
        <v>37</v>
      </c>
      <c r="J18" s="24">
        <v>0.03</v>
      </c>
      <c r="K18" s="7"/>
    </row>
    <row r="19" spans="1:11" ht="15.75">
      <c r="A19" s="19">
        <v>15</v>
      </c>
      <c r="B19" s="22" t="s">
        <v>31</v>
      </c>
      <c r="C19" s="3"/>
      <c r="D19" s="24">
        <v>10.5</v>
      </c>
      <c r="E19" s="29" t="s">
        <v>38</v>
      </c>
      <c r="F19" s="18">
        <f t="shared" si="0"/>
        <v>10.5</v>
      </c>
      <c r="G19" s="2"/>
      <c r="H19" s="3"/>
      <c r="I19" s="29" t="s">
        <v>38</v>
      </c>
      <c r="J19" s="24">
        <v>10.5</v>
      </c>
      <c r="K19" s="7"/>
    </row>
    <row r="20" spans="1:11" ht="26.25">
      <c r="A20" s="19">
        <v>16</v>
      </c>
      <c r="B20" s="22" t="s">
        <v>32</v>
      </c>
      <c r="C20" s="3"/>
      <c r="D20" s="24">
        <v>0.07</v>
      </c>
      <c r="E20" s="29" t="s">
        <v>39</v>
      </c>
      <c r="F20" s="18">
        <f t="shared" si="0"/>
        <v>0.07</v>
      </c>
      <c r="G20" s="2"/>
      <c r="H20" s="3"/>
      <c r="I20" s="29" t="s">
        <v>39</v>
      </c>
      <c r="J20" s="24">
        <v>0.07</v>
      </c>
      <c r="K20" s="7"/>
    </row>
    <row r="21" spans="1:11" ht="26.25">
      <c r="A21" s="19">
        <v>17</v>
      </c>
      <c r="B21" s="22" t="s">
        <v>41</v>
      </c>
      <c r="C21" s="3"/>
      <c r="D21" s="24">
        <v>348</v>
      </c>
      <c r="E21" s="27" t="s">
        <v>40</v>
      </c>
      <c r="F21" s="18">
        <f t="shared" si="0"/>
        <v>348</v>
      </c>
      <c r="G21" s="2"/>
      <c r="H21" s="3"/>
      <c r="I21" s="21" t="s">
        <v>40</v>
      </c>
      <c r="J21" s="18">
        <v>348</v>
      </c>
      <c r="K21" s="7"/>
    </row>
    <row r="22" spans="1:11" ht="33" customHeight="1">
      <c r="A22" s="19">
        <v>18</v>
      </c>
      <c r="B22" s="22" t="s">
        <v>42</v>
      </c>
      <c r="C22" s="3"/>
      <c r="D22" s="24">
        <v>7.313</v>
      </c>
      <c r="E22" s="27" t="s">
        <v>43</v>
      </c>
      <c r="F22" s="18">
        <v>7.313</v>
      </c>
      <c r="G22" s="2"/>
      <c r="H22" s="3"/>
      <c r="I22" s="21" t="s">
        <v>43</v>
      </c>
      <c r="J22" s="18">
        <v>7.313</v>
      </c>
      <c r="K22" s="7"/>
    </row>
    <row r="23" spans="1:11" ht="15.75">
      <c r="A23" s="19">
        <v>19</v>
      </c>
      <c r="B23" s="22" t="s">
        <v>44</v>
      </c>
      <c r="C23" s="3"/>
      <c r="D23" s="24">
        <v>527.5</v>
      </c>
      <c r="E23" s="27" t="s">
        <v>46</v>
      </c>
      <c r="F23" s="18">
        <f t="shared" si="0"/>
        <v>527.5</v>
      </c>
      <c r="G23" s="2"/>
      <c r="H23" s="3"/>
      <c r="I23" s="21" t="s">
        <v>46</v>
      </c>
      <c r="J23" s="18">
        <v>527.5</v>
      </c>
      <c r="K23" s="7"/>
    </row>
    <row r="24" spans="1:11" ht="25.5" customHeight="1">
      <c r="A24" s="19">
        <v>20</v>
      </c>
      <c r="B24" s="22" t="s">
        <v>45</v>
      </c>
      <c r="C24" s="3"/>
      <c r="D24" s="24">
        <v>2942.8</v>
      </c>
      <c r="E24" s="29" t="s">
        <v>47</v>
      </c>
      <c r="F24" s="18">
        <f t="shared" si="0"/>
        <v>2942.8</v>
      </c>
      <c r="G24" s="2"/>
      <c r="H24" s="3"/>
      <c r="I24" s="22" t="s">
        <v>47</v>
      </c>
      <c r="J24" s="18">
        <v>2942.8</v>
      </c>
      <c r="K24" s="7"/>
    </row>
    <row r="25" spans="1:11" ht="28.5" customHeight="1">
      <c r="A25" s="19">
        <v>21</v>
      </c>
      <c r="B25" s="22" t="s">
        <v>48</v>
      </c>
      <c r="C25" s="3"/>
      <c r="D25" s="24">
        <v>1102.833</v>
      </c>
      <c r="E25" s="27" t="s">
        <v>49</v>
      </c>
      <c r="F25" s="18">
        <f t="shared" si="0"/>
        <v>1102.833</v>
      </c>
      <c r="G25" s="2"/>
      <c r="H25" s="3"/>
      <c r="I25" s="21" t="s">
        <v>49</v>
      </c>
      <c r="J25" s="18">
        <v>1102.83</v>
      </c>
      <c r="K25" s="7"/>
    </row>
    <row r="26" spans="1:11" ht="39" customHeight="1">
      <c r="A26" s="19">
        <v>22</v>
      </c>
      <c r="B26" s="22" t="s">
        <v>51</v>
      </c>
      <c r="C26" s="3"/>
      <c r="D26" s="24">
        <v>6</v>
      </c>
      <c r="E26" s="27" t="s">
        <v>50</v>
      </c>
      <c r="F26" s="18">
        <v>6</v>
      </c>
      <c r="G26" s="2"/>
      <c r="H26" s="3"/>
      <c r="I26" s="21" t="s">
        <v>50</v>
      </c>
      <c r="J26" s="18">
        <v>6</v>
      </c>
      <c r="K26" s="7"/>
    </row>
    <row r="27" spans="1:11" ht="42" customHeight="1">
      <c r="A27" s="19">
        <v>23</v>
      </c>
      <c r="B27" s="22" t="s">
        <v>51</v>
      </c>
      <c r="C27" s="3"/>
      <c r="D27" s="24">
        <v>1001</v>
      </c>
      <c r="E27" s="27" t="s">
        <v>52</v>
      </c>
      <c r="F27" s="18">
        <f t="shared" si="0"/>
        <v>1001</v>
      </c>
      <c r="G27" s="2"/>
      <c r="H27" s="3"/>
      <c r="I27" s="21" t="s">
        <v>52</v>
      </c>
      <c r="J27" s="18">
        <v>1001</v>
      </c>
      <c r="K27" s="7"/>
    </row>
    <row r="28" spans="1:11" ht="27.75" customHeight="1">
      <c r="A28" s="19">
        <v>24</v>
      </c>
      <c r="B28" s="22" t="s">
        <v>53</v>
      </c>
      <c r="C28" s="3"/>
      <c r="D28" s="24">
        <v>257.1</v>
      </c>
      <c r="E28" s="27" t="s">
        <v>55</v>
      </c>
      <c r="F28" s="18">
        <f t="shared" si="0"/>
        <v>257.1</v>
      </c>
      <c r="G28" s="2"/>
      <c r="H28" s="3"/>
      <c r="I28" s="21" t="s">
        <v>54</v>
      </c>
      <c r="J28" s="18">
        <v>257.1</v>
      </c>
      <c r="K28" s="7"/>
    </row>
    <row r="29" spans="1:11" ht="27.75" customHeight="1">
      <c r="A29" s="19">
        <v>25</v>
      </c>
      <c r="B29" s="22" t="s">
        <v>56</v>
      </c>
      <c r="C29" s="3"/>
      <c r="D29" s="24">
        <v>1.791</v>
      </c>
      <c r="E29" s="29" t="s">
        <v>57</v>
      </c>
      <c r="F29" s="18">
        <f t="shared" si="0"/>
        <v>1.791</v>
      </c>
      <c r="G29" s="2"/>
      <c r="H29" s="3"/>
      <c r="I29" s="22" t="s">
        <v>57</v>
      </c>
      <c r="J29" s="18">
        <v>1.79</v>
      </c>
      <c r="K29" s="7"/>
    </row>
    <row r="30" spans="1:11" ht="27.75" customHeight="1">
      <c r="A30" s="19">
        <v>26</v>
      </c>
      <c r="B30" s="22" t="s">
        <v>58</v>
      </c>
      <c r="C30" s="3"/>
      <c r="D30" s="24">
        <v>58.2</v>
      </c>
      <c r="E30" s="29" t="s">
        <v>50</v>
      </c>
      <c r="F30" s="18">
        <f t="shared" si="0"/>
        <v>58.2</v>
      </c>
      <c r="G30" s="2"/>
      <c r="H30" s="3"/>
      <c r="I30" s="22" t="s">
        <v>50</v>
      </c>
      <c r="J30" s="18">
        <v>58.2</v>
      </c>
      <c r="K30" s="7"/>
    </row>
    <row r="31" spans="1:11" ht="27.75" customHeight="1">
      <c r="A31" s="19">
        <v>27</v>
      </c>
      <c r="B31" s="22" t="s">
        <v>59</v>
      </c>
      <c r="C31" s="3"/>
      <c r="D31" s="24">
        <v>0.82</v>
      </c>
      <c r="E31" s="29" t="s">
        <v>50</v>
      </c>
      <c r="F31" s="18">
        <f t="shared" si="0"/>
        <v>0.82</v>
      </c>
      <c r="G31" s="2"/>
      <c r="H31" s="3"/>
      <c r="I31" s="22"/>
      <c r="J31" s="18">
        <v>0.82</v>
      </c>
      <c r="K31" s="7"/>
    </row>
    <row r="32" spans="1:11" ht="27.75" customHeight="1">
      <c r="A32" s="19">
        <v>28</v>
      </c>
      <c r="B32" s="22"/>
      <c r="C32" s="3"/>
      <c r="D32" s="24"/>
      <c r="E32" s="22"/>
      <c r="F32" s="18"/>
      <c r="G32" s="2"/>
      <c r="H32" s="3"/>
      <c r="I32" s="22"/>
      <c r="J32" s="18"/>
      <c r="K32" s="7"/>
    </row>
    <row r="33" spans="1:11" ht="15.75">
      <c r="A33" s="4"/>
      <c r="B33" s="13" t="s">
        <v>6</v>
      </c>
      <c r="C33" s="14">
        <f>SUM(C5:C14)</f>
        <v>0</v>
      </c>
      <c r="D33" s="14">
        <f>SUM(D5:D31)</f>
        <v>9777.357</v>
      </c>
      <c r="E33" s="15"/>
      <c r="F33" s="16">
        <f>SUM(C33,D33)</f>
        <v>9777.357</v>
      </c>
      <c r="G33" s="16"/>
      <c r="H33" s="16"/>
      <c r="I33" s="16"/>
      <c r="J33" s="14">
        <f>SUM(J5:J29)</f>
        <v>9718.333</v>
      </c>
      <c r="K33" s="17">
        <f>C33-H33</f>
        <v>0</v>
      </c>
    </row>
    <row r="36" spans="2:8" ht="15.75">
      <c r="B36" s="11" t="s">
        <v>18</v>
      </c>
      <c r="F36" s="8"/>
      <c r="G36" s="37" t="s">
        <v>19</v>
      </c>
      <c r="H36" s="38"/>
    </row>
    <row r="37" spans="2:8" ht="15">
      <c r="B37" s="11"/>
      <c r="F37" s="9" t="s">
        <v>3</v>
      </c>
      <c r="G37" s="10"/>
      <c r="H37" s="10"/>
    </row>
    <row r="38" spans="2:8" ht="15.75">
      <c r="B38" s="11" t="s">
        <v>16</v>
      </c>
      <c r="F38" s="8"/>
      <c r="G38" s="37" t="s">
        <v>15</v>
      </c>
      <c r="H38" s="38"/>
    </row>
    <row r="39" spans="6:8" ht="15">
      <c r="F39" s="9" t="s">
        <v>3</v>
      </c>
      <c r="G39" s="10"/>
      <c r="H39" s="10"/>
    </row>
  </sheetData>
  <sheetProtection/>
  <mergeCells count="10">
    <mergeCell ref="K3:K4"/>
    <mergeCell ref="A2:K2"/>
    <mergeCell ref="B1:J1"/>
    <mergeCell ref="C3:E3"/>
    <mergeCell ref="G38:H38"/>
    <mergeCell ref="G36:H36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90" zoomScaleNormal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7.00390625" style="0" bestFit="1" customWidth="1"/>
    <col min="4" max="4" width="16.140625" style="0" customWidth="1"/>
    <col min="5" max="5" width="29.8515625" style="0" bestFit="1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290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289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94.5">
      <c r="A5" s="19">
        <v>1</v>
      </c>
      <c r="B5" s="41" t="s">
        <v>288</v>
      </c>
      <c r="C5" s="3"/>
      <c r="D5" s="3">
        <v>432.8</v>
      </c>
      <c r="E5" s="41" t="s">
        <v>287</v>
      </c>
      <c r="F5" s="18">
        <f>SUM(C5,D5)</f>
        <v>432.8</v>
      </c>
      <c r="G5" s="2">
        <v>0</v>
      </c>
      <c r="H5" s="3">
        <v>0</v>
      </c>
      <c r="I5" s="69">
        <v>0</v>
      </c>
      <c r="J5" s="3">
        <v>0</v>
      </c>
      <c r="K5" s="7">
        <v>0</v>
      </c>
    </row>
    <row r="6" spans="1:11" ht="47.25">
      <c r="A6" s="100">
        <v>2</v>
      </c>
      <c r="B6" s="41" t="s">
        <v>226</v>
      </c>
      <c r="C6" s="3"/>
      <c r="D6" s="3">
        <v>1.8</v>
      </c>
      <c r="E6" s="41" t="s">
        <v>286</v>
      </c>
      <c r="F6" s="18">
        <f>D6</f>
        <v>1.8</v>
      </c>
      <c r="G6" s="2"/>
      <c r="H6" s="3"/>
      <c r="I6" s="69"/>
      <c r="J6" s="3"/>
      <c r="K6" s="7"/>
    </row>
    <row r="7" spans="1:11" ht="47.25">
      <c r="A7" s="100">
        <v>3</v>
      </c>
      <c r="B7" s="41" t="s">
        <v>285</v>
      </c>
      <c r="C7" s="3"/>
      <c r="D7" s="3">
        <v>2.1</v>
      </c>
      <c r="E7" s="41" t="s">
        <v>284</v>
      </c>
      <c r="F7" s="18">
        <f>D7</f>
        <v>2.1</v>
      </c>
      <c r="G7" s="2"/>
      <c r="H7" s="3"/>
      <c r="I7" s="69"/>
      <c r="J7" s="3"/>
      <c r="K7" s="7"/>
    </row>
    <row r="8" spans="1:11" ht="15.75">
      <c r="A8" s="100">
        <v>4</v>
      </c>
      <c r="B8" s="41"/>
      <c r="C8" s="3"/>
      <c r="D8" s="3"/>
      <c r="E8" s="41"/>
      <c r="F8" s="18">
        <f>D8</f>
        <v>0</v>
      </c>
      <c r="G8" s="2"/>
      <c r="H8" s="3"/>
      <c r="I8" s="69"/>
      <c r="J8" s="3"/>
      <c r="K8" s="7"/>
    </row>
    <row r="9" spans="1:11" ht="15.75">
      <c r="A9" s="100">
        <v>5</v>
      </c>
      <c r="B9" s="41"/>
      <c r="C9" s="3"/>
      <c r="D9" s="3"/>
      <c r="E9" s="41"/>
      <c r="F9" s="18">
        <f>D9</f>
        <v>0</v>
      </c>
      <c r="G9" s="2"/>
      <c r="H9" s="3"/>
      <c r="I9" s="69"/>
      <c r="J9" s="3"/>
      <c r="K9" s="7"/>
    </row>
    <row r="10" spans="1:11" ht="15.75">
      <c r="A10" s="100">
        <v>6</v>
      </c>
      <c r="B10" s="41"/>
      <c r="C10" s="3"/>
      <c r="D10" s="3"/>
      <c r="E10" s="41"/>
      <c r="F10" s="18">
        <f>D10</f>
        <v>0</v>
      </c>
      <c r="G10" s="2"/>
      <c r="H10" s="3"/>
      <c r="I10" s="69"/>
      <c r="J10" s="3"/>
      <c r="K10" s="7"/>
    </row>
    <row r="11" spans="1:11" ht="48" customHeight="1">
      <c r="A11" s="99">
        <v>6</v>
      </c>
      <c r="B11" s="41"/>
      <c r="C11" s="3"/>
      <c r="D11" s="3"/>
      <c r="E11" s="41"/>
      <c r="F11" s="18">
        <f>D11</f>
        <v>0</v>
      </c>
      <c r="G11" s="2"/>
      <c r="H11" s="3"/>
      <c r="I11" s="69"/>
      <c r="J11" s="3"/>
      <c r="K11" s="7"/>
    </row>
    <row r="12" spans="1:11" ht="51.75" customHeight="1">
      <c r="A12" s="19"/>
      <c r="B12" s="13" t="s">
        <v>6</v>
      </c>
      <c r="C12" s="14">
        <f>SUM(C5:C5)</f>
        <v>0</v>
      </c>
      <c r="D12" s="14">
        <f>D5+D6+D7+D8+D9+D10+D11</f>
        <v>436.70000000000005</v>
      </c>
      <c r="E12" s="15"/>
      <c r="F12" s="16">
        <f>SUM(C12,D12)</f>
        <v>436.70000000000005</v>
      </c>
      <c r="G12" s="40"/>
      <c r="H12" s="14">
        <f>SUM(H5:H5)</f>
        <v>0</v>
      </c>
      <c r="I12" s="15"/>
      <c r="J12" s="14">
        <f>SUM(J5:J5)</f>
        <v>0</v>
      </c>
      <c r="K12" s="17">
        <v>0</v>
      </c>
    </row>
    <row r="15" spans="2:8" ht="15.75">
      <c r="B15" s="11" t="s">
        <v>283</v>
      </c>
      <c r="F15" s="8"/>
      <c r="G15" s="37" t="s">
        <v>282</v>
      </c>
      <c r="H15" s="38"/>
    </row>
    <row r="16" spans="2:8" ht="15">
      <c r="B16" s="11"/>
      <c r="F16" s="9" t="s">
        <v>3</v>
      </c>
      <c r="G16" s="10"/>
      <c r="H16" s="10"/>
    </row>
    <row r="17" spans="2:8" ht="15.75">
      <c r="B17" s="11" t="s">
        <v>281</v>
      </c>
      <c r="F17" s="8"/>
      <c r="G17" s="37" t="s">
        <v>280</v>
      </c>
      <c r="H17" s="38"/>
    </row>
    <row r="18" spans="6:8" ht="15">
      <c r="F18" s="9" t="s">
        <v>3</v>
      </c>
      <c r="G18" s="10"/>
      <c r="H18" s="10"/>
    </row>
  </sheetData>
  <sheetProtection/>
  <mergeCells count="10">
    <mergeCell ref="K3:K4"/>
    <mergeCell ref="A2:K2"/>
    <mergeCell ref="B1:J1"/>
    <mergeCell ref="C3:E3"/>
    <mergeCell ref="G17:H17"/>
    <mergeCell ref="G15:H15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314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/>
      <c r="B5" s="2" t="s">
        <v>313</v>
      </c>
      <c r="C5" s="3">
        <v>68.13</v>
      </c>
      <c r="D5" s="3"/>
      <c r="E5" s="41"/>
      <c r="F5" s="18"/>
      <c r="G5" s="2"/>
      <c r="H5" s="3"/>
      <c r="I5" s="69"/>
      <c r="J5" s="3"/>
      <c r="K5" s="7"/>
    </row>
    <row r="6" spans="1:11" ht="15.75">
      <c r="A6" s="19">
        <v>1</v>
      </c>
      <c r="B6" s="49" t="s">
        <v>312</v>
      </c>
      <c r="C6" s="3">
        <v>12</v>
      </c>
      <c r="D6" s="3"/>
      <c r="E6" s="41"/>
      <c r="F6" s="18">
        <f>SUM(C6,D6)</f>
        <v>12</v>
      </c>
      <c r="G6" s="115">
        <v>2210</v>
      </c>
      <c r="H6" s="114">
        <v>12</v>
      </c>
      <c r="I6" s="69" t="s">
        <v>300</v>
      </c>
      <c r="J6" s="3"/>
      <c r="K6" s="7"/>
    </row>
    <row r="7" spans="1:11" ht="15.75">
      <c r="A7" s="109">
        <v>2</v>
      </c>
      <c r="B7" s="136" t="s">
        <v>311</v>
      </c>
      <c r="C7" s="107">
        <v>10</v>
      </c>
      <c r="D7" s="107"/>
      <c r="E7" s="127"/>
      <c r="F7" s="135">
        <f>SUM(C7,D9)</f>
        <v>10</v>
      </c>
      <c r="G7" s="115">
        <v>2210</v>
      </c>
      <c r="H7" s="114">
        <v>8.2</v>
      </c>
      <c r="I7" s="69" t="s">
        <v>299</v>
      </c>
      <c r="J7" s="3"/>
      <c r="K7" s="7"/>
    </row>
    <row r="8" spans="1:11" ht="15.75">
      <c r="A8" s="112"/>
      <c r="B8" s="134"/>
      <c r="C8" s="110"/>
      <c r="D8" s="110"/>
      <c r="E8" s="122"/>
      <c r="F8" s="133"/>
      <c r="G8" s="115">
        <v>2210</v>
      </c>
      <c r="H8" s="114">
        <v>1.07</v>
      </c>
      <c r="I8" s="69" t="s">
        <v>300</v>
      </c>
      <c r="J8" s="3"/>
      <c r="K8" s="7"/>
    </row>
    <row r="9" spans="1:11" ht="15.75">
      <c r="A9" s="106"/>
      <c r="B9" s="132"/>
      <c r="C9" s="104"/>
      <c r="D9" s="104"/>
      <c r="E9" s="117"/>
      <c r="F9" s="131"/>
      <c r="G9" s="115">
        <v>2210</v>
      </c>
      <c r="H9" s="114">
        <v>0.73</v>
      </c>
      <c r="I9" s="69" t="s">
        <v>310</v>
      </c>
      <c r="J9" s="3"/>
      <c r="K9" s="7"/>
    </row>
    <row r="10" spans="1:11" ht="31.5">
      <c r="A10" s="19">
        <v>3</v>
      </c>
      <c r="B10" s="96" t="s">
        <v>309</v>
      </c>
      <c r="C10" s="3">
        <v>15</v>
      </c>
      <c r="D10" s="3"/>
      <c r="E10" s="41"/>
      <c r="F10" s="18">
        <f>SUM(C10,D10)</f>
        <v>15</v>
      </c>
      <c r="G10" s="130"/>
      <c r="H10" s="114"/>
      <c r="I10" s="69"/>
      <c r="J10" s="3"/>
      <c r="K10" s="7">
        <v>15</v>
      </c>
    </row>
    <row r="11" spans="1:11" ht="31.5">
      <c r="A11" s="109">
        <v>4</v>
      </c>
      <c r="B11" s="129" t="s">
        <v>67</v>
      </c>
      <c r="C11" s="128">
        <v>112.26</v>
      </c>
      <c r="D11" s="107"/>
      <c r="E11" s="127"/>
      <c r="F11" s="126">
        <f>SUM(C11,D11)</f>
        <v>112.26</v>
      </c>
      <c r="G11" s="115">
        <v>2240</v>
      </c>
      <c r="H11" s="114">
        <v>63.83</v>
      </c>
      <c r="I11" s="69" t="s">
        <v>308</v>
      </c>
      <c r="J11" s="3"/>
      <c r="K11" s="125">
        <v>34.59</v>
      </c>
    </row>
    <row r="12" spans="1:11" ht="15.75">
      <c r="A12" s="112"/>
      <c r="B12" s="124"/>
      <c r="C12" s="123"/>
      <c r="D12" s="110"/>
      <c r="E12" s="122"/>
      <c r="F12" s="121"/>
      <c r="G12" s="115">
        <v>2210</v>
      </c>
      <c r="H12" s="114">
        <v>5.68</v>
      </c>
      <c r="I12" s="69" t="s">
        <v>307</v>
      </c>
      <c r="J12" s="3"/>
      <c r="K12" s="120"/>
    </row>
    <row r="13" spans="1:11" ht="15.75">
      <c r="A13" s="112"/>
      <c r="B13" s="124"/>
      <c r="C13" s="123"/>
      <c r="D13" s="110"/>
      <c r="E13" s="122"/>
      <c r="F13" s="121"/>
      <c r="G13" s="115">
        <v>2210</v>
      </c>
      <c r="H13" s="114">
        <v>1.7</v>
      </c>
      <c r="I13" s="69" t="s">
        <v>299</v>
      </c>
      <c r="J13" s="3"/>
      <c r="K13" s="120"/>
    </row>
    <row r="14" spans="1:11" ht="15.75">
      <c r="A14" s="112"/>
      <c r="B14" s="124"/>
      <c r="C14" s="123"/>
      <c r="D14" s="110"/>
      <c r="E14" s="122"/>
      <c r="F14" s="121"/>
      <c r="G14" s="115">
        <v>2210</v>
      </c>
      <c r="H14" s="114">
        <v>3.82</v>
      </c>
      <c r="I14" s="69" t="s">
        <v>300</v>
      </c>
      <c r="J14" s="3"/>
      <c r="K14" s="120"/>
    </row>
    <row r="15" spans="1:11" ht="15.75">
      <c r="A15" s="106"/>
      <c r="B15" s="119"/>
      <c r="C15" s="118"/>
      <c r="D15" s="104"/>
      <c r="E15" s="117"/>
      <c r="F15" s="116"/>
      <c r="G15" s="115">
        <v>2210</v>
      </c>
      <c r="H15" s="114">
        <v>2.64</v>
      </c>
      <c r="I15" s="69" t="s">
        <v>306</v>
      </c>
      <c r="J15" s="3"/>
      <c r="K15" s="113"/>
    </row>
    <row r="16" spans="1:11" ht="35.25" customHeight="1">
      <c r="A16" s="19">
        <v>5</v>
      </c>
      <c r="B16" s="96" t="s">
        <v>305</v>
      </c>
      <c r="C16" s="3"/>
      <c r="D16" s="3">
        <v>47.04</v>
      </c>
      <c r="E16" s="41" t="s">
        <v>36</v>
      </c>
      <c r="F16" s="18">
        <f>SUM(C16,D16)</f>
        <v>47.04</v>
      </c>
      <c r="G16" s="12">
        <v>2220</v>
      </c>
      <c r="H16" s="3"/>
      <c r="I16" s="41" t="s">
        <v>36</v>
      </c>
      <c r="J16" s="3">
        <v>42.14</v>
      </c>
      <c r="K16" s="7">
        <v>4.9</v>
      </c>
    </row>
    <row r="17" spans="1:11" ht="63" customHeight="1">
      <c r="A17" s="109">
        <v>6</v>
      </c>
      <c r="B17" s="108" t="s">
        <v>304</v>
      </c>
      <c r="C17" s="107"/>
      <c r="D17" s="3">
        <v>126.68</v>
      </c>
      <c r="E17" s="41" t="s">
        <v>303</v>
      </c>
      <c r="F17" s="18">
        <f>SUM(C17,D17)</f>
        <v>126.68</v>
      </c>
      <c r="G17" s="12">
        <v>3110</v>
      </c>
      <c r="H17" s="3"/>
      <c r="I17" s="41"/>
      <c r="J17" s="3"/>
      <c r="K17" s="7">
        <v>126.68</v>
      </c>
    </row>
    <row r="18" spans="1:11" ht="15.75">
      <c r="A18" s="112"/>
      <c r="B18" s="111"/>
      <c r="C18" s="110"/>
      <c r="D18" s="3">
        <v>25.8</v>
      </c>
      <c r="E18" s="41" t="s">
        <v>302</v>
      </c>
      <c r="F18" s="18">
        <f>SUM(C18,D18)</f>
        <v>25.8</v>
      </c>
      <c r="G18" s="70">
        <v>3110</v>
      </c>
      <c r="H18" s="3"/>
      <c r="I18" s="41"/>
      <c r="J18" s="3"/>
      <c r="K18" s="7">
        <v>25.8</v>
      </c>
    </row>
    <row r="19" spans="1:11" ht="31.5">
      <c r="A19" s="112"/>
      <c r="B19" s="111"/>
      <c r="C19" s="110"/>
      <c r="D19" s="3">
        <v>7.6</v>
      </c>
      <c r="E19" s="41" t="s">
        <v>301</v>
      </c>
      <c r="F19" s="18">
        <f>SUM(C19,D19)</f>
        <v>7.6</v>
      </c>
      <c r="G19" s="70">
        <v>2210</v>
      </c>
      <c r="H19" s="3"/>
      <c r="I19" s="41"/>
      <c r="J19" s="3"/>
      <c r="K19" s="7">
        <v>7.6</v>
      </c>
    </row>
    <row r="20" spans="1:11" ht="66" customHeight="1">
      <c r="A20" s="112"/>
      <c r="B20" s="111"/>
      <c r="C20" s="110"/>
      <c r="D20" s="3">
        <v>14.56</v>
      </c>
      <c r="E20" s="41" t="s">
        <v>300</v>
      </c>
      <c r="F20" s="18">
        <f>SUM(C20,D20)</f>
        <v>14.56</v>
      </c>
      <c r="G20" s="70">
        <v>2210</v>
      </c>
      <c r="H20" s="3"/>
      <c r="I20" s="41"/>
      <c r="J20" s="3"/>
      <c r="K20" s="7">
        <v>14.56</v>
      </c>
    </row>
    <row r="21" spans="1:11" ht="31.5">
      <c r="A21" s="106"/>
      <c r="B21" s="105"/>
      <c r="C21" s="104"/>
      <c r="D21" s="3">
        <v>6.41</v>
      </c>
      <c r="E21" s="41" t="s">
        <v>299</v>
      </c>
      <c r="F21" s="18">
        <f>SUM(C21,D21)</f>
        <v>6.41</v>
      </c>
      <c r="G21" s="70">
        <v>2210</v>
      </c>
      <c r="H21" s="3"/>
      <c r="I21" s="41" t="s">
        <v>299</v>
      </c>
      <c r="J21" s="3">
        <v>6.41</v>
      </c>
      <c r="K21" s="7">
        <v>0</v>
      </c>
    </row>
    <row r="22" spans="1:11" ht="94.5">
      <c r="A22" s="19">
        <v>7</v>
      </c>
      <c r="B22" s="96" t="s">
        <v>298</v>
      </c>
      <c r="C22" s="3"/>
      <c r="D22" s="3">
        <v>551.51</v>
      </c>
      <c r="E22" s="41" t="s">
        <v>297</v>
      </c>
      <c r="F22" s="18">
        <f>SUM(C22,D22)</f>
        <v>551.51</v>
      </c>
      <c r="G22" s="70">
        <v>3110</v>
      </c>
      <c r="H22" s="3"/>
      <c r="I22" s="41"/>
      <c r="J22" s="3"/>
      <c r="K22" s="7">
        <v>551.51</v>
      </c>
    </row>
    <row r="23" spans="1:11" ht="63" customHeight="1">
      <c r="A23" s="109">
        <v>8</v>
      </c>
      <c r="B23" s="108" t="s">
        <v>296</v>
      </c>
      <c r="C23" s="107"/>
      <c r="D23" s="3">
        <v>43.12</v>
      </c>
      <c r="E23" s="41" t="s">
        <v>295</v>
      </c>
      <c r="F23" s="18">
        <f>SUM(C23,D23)</f>
        <v>43.12</v>
      </c>
      <c r="G23" s="70">
        <v>3110</v>
      </c>
      <c r="H23" s="3"/>
      <c r="I23" s="41"/>
      <c r="J23" s="3"/>
      <c r="K23" s="7">
        <v>43.12</v>
      </c>
    </row>
    <row r="24" spans="1:11" ht="31.5">
      <c r="A24" s="106"/>
      <c r="B24" s="105"/>
      <c r="C24" s="104"/>
      <c r="D24" s="3">
        <v>3.7</v>
      </c>
      <c r="E24" s="41" t="s">
        <v>294</v>
      </c>
      <c r="F24" s="18">
        <f>SUM(C24,D24)</f>
        <v>3.7</v>
      </c>
      <c r="G24" s="70">
        <v>2210</v>
      </c>
      <c r="H24" s="3"/>
      <c r="I24" s="41"/>
      <c r="J24" s="3"/>
      <c r="K24" s="7">
        <v>3.7</v>
      </c>
    </row>
    <row r="25" spans="1:11" ht="15.75">
      <c r="A25" s="19"/>
      <c r="B25" s="2"/>
      <c r="C25" s="3"/>
      <c r="D25" s="3"/>
      <c r="E25" s="41"/>
      <c r="F25" s="18">
        <f>SUM(C25,D25)</f>
        <v>0</v>
      </c>
      <c r="G25" s="2"/>
      <c r="H25" s="3"/>
      <c r="I25" s="41"/>
      <c r="J25" s="3"/>
      <c r="K25" s="7"/>
    </row>
    <row r="26" spans="1:11" ht="15.75">
      <c r="A26" s="19"/>
      <c r="B26" s="2"/>
      <c r="C26" s="3"/>
      <c r="D26" s="3"/>
      <c r="E26" s="41"/>
      <c r="F26" s="18">
        <f>SUM(C26,D26)</f>
        <v>0</v>
      </c>
      <c r="G26" s="2"/>
      <c r="H26" s="3"/>
      <c r="I26" s="41"/>
      <c r="J26" s="3"/>
      <c r="K26" s="7"/>
    </row>
    <row r="27" spans="1:11" ht="15.75">
      <c r="A27" s="19"/>
      <c r="B27" s="2"/>
      <c r="C27" s="3"/>
      <c r="D27" s="3"/>
      <c r="E27" s="41"/>
      <c r="F27" s="18">
        <f>SUM(C27,D27)</f>
        <v>0</v>
      </c>
      <c r="G27" s="2"/>
      <c r="H27" s="3"/>
      <c r="I27" s="41"/>
      <c r="J27" s="3"/>
      <c r="K27" s="7"/>
    </row>
    <row r="28" spans="1:11" ht="15.75">
      <c r="A28" s="19"/>
      <c r="B28" s="2"/>
      <c r="C28" s="3"/>
      <c r="D28" s="3"/>
      <c r="E28" s="41"/>
      <c r="F28" s="18">
        <f>SUM(C28,D28)</f>
        <v>0</v>
      </c>
      <c r="G28" s="2"/>
      <c r="H28" s="3"/>
      <c r="I28" s="41"/>
      <c r="J28" s="3"/>
      <c r="K28" s="7"/>
    </row>
    <row r="29" spans="1:11" ht="15.75">
      <c r="A29" s="12"/>
      <c r="B29" s="2"/>
      <c r="C29" s="3"/>
      <c r="D29" s="3"/>
      <c r="E29" s="41"/>
      <c r="F29" s="18">
        <f>SUM(C29,D29)</f>
        <v>0</v>
      </c>
      <c r="G29" s="2"/>
      <c r="H29" s="3"/>
      <c r="I29" s="41"/>
      <c r="J29" s="3"/>
      <c r="K29" s="7"/>
    </row>
    <row r="30" spans="1:11" ht="15.75">
      <c r="A30" s="12"/>
      <c r="B30" s="2"/>
      <c r="C30" s="3"/>
      <c r="D30" s="3"/>
      <c r="E30" s="41"/>
      <c r="F30" s="18">
        <f>SUM(C30,D30)</f>
        <v>0</v>
      </c>
      <c r="G30" s="2"/>
      <c r="H30" s="3"/>
      <c r="I30" s="41"/>
      <c r="J30" s="3"/>
      <c r="K30" s="7"/>
    </row>
    <row r="31" spans="1:11" ht="15.75">
      <c r="A31" s="19"/>
      <c r="B31" s="2"/>
      <c r="C31" s="3"/>
      <c r="D31" s="3"/>
      <c r="E31" s="41"/>
      <c r="F31" s="18">
        <f>SUM(C31,D31)</f>
        <v>0</v>
      </c>
      <c r="G31" s="2"/>
      <c r="H31" s="3"/>
      <c r="I31" s="41"/>
      <c r="J31" s="3"/>
      <c r="K31" s="7"/>
    </row>
    <row r="32" spans="1:11" ht="15.75">
      <c r="A32" s="19"/>
      <c r="B32" s="2"/>
      <c r="C32" s="3"/>
      <c r="D32" s="3"/>
      <c r="E32" s="41"/>
      <c r="F32" s="18">
        <f>SUM(C32,D32)</f>
        <v>0</v>
      </c>
      <c r="G32" s="2"/>
      <c r="H32" s="3"/>
      <c r="I32" s="41"/>
      <c r="J32" s="3"/>
      <c r="K32" s="7"/>
    </row>
    <row r="33" spans="1:11" ht="15.75">
      <c r="A33" s="19"/>
      <c r="B33" s="2"/>
      <c r="C33" s="3"/>
      <c r="D33" s="3"/>
      <c r="E33" s="41"/>
      <c r="F33" s="18">
        <f>SUM(C33,D33)</f>
        <v>0</v>
      </c>
      <c r="G33" s="2"/>
      <c r="H33" s="3"/>
      <c r="I33" s="41"/>
      <c r="J33" s="3"/>
      <c r="K33" s="7"/>
    </row>
    <row r="34" spans="1:11" ht="15.75">
      <c r="A34" s="19"/>
      <c r="B34" s="2"/>
      <c r="C34" s="3"/>
      <c r="D34" s="3"/>
      <c r="E34" s="41"/>
      <c r="F34" s="18">
        <f>SUM(C34,D34)</f>
        <v>0</v>
      </c>
      <c r="G34" s="2"/>
      <c r="H34" s="3"/>
      <c r="I34" s="41"/>
      <c r="J34" s="3"/>
      <c r="K34" s="7"/>
    </row>
    <row r="35" spans="1:11" ht="15.75">
      <c r="A35" s="19"/>
      <c r="B35" s="2"/>
      <c r="C35" s="3"/>
      <c r="D35" s="3"/>
      <c r="E35" s="41"/>
      <c r="F35" s="18">
        <f>SUM(C35,D35)</f>
        <v>0</v>
      </c>
      <c r="G35" s="2"/>
      <c r="H35" s="3"/>
      <c r="I35" s="41"/>
      <c r="J35" s="3"/>
      <c r="K35" s="7"/>
    </row>
    <row r="36" spans="1:11" ht="15.75">
      <c r="A36" s="19"/>
      <c r="B36" s="2"/>
      <c r="C36" s="3"/>
      <c r="D36" s="3"/>
      <c r="E36" s="41"/>
      <c r="F36" s="18">
        <f>SUM(C36,D36)</f>
        <v>0</v>
      </c>
      <c r="G36" s="2"/>
      <c r="H36" s="3"/>
      <c r="I36" s="41"/>
      <c r="J36" s="3"/>
      <c r="K36" s="7"/>
    </row>
    <row r="37" spans="1:11" ht="15.75">
      <c r="A37" s="19"/>
      <c r="B37" s="2"/>
      <c r="C37" s="3"/>
      <c r="D37" s="3"/>
      <c r="E37" s="41"/>
      <c r="F37" s="18">
        <f>SUM(C37,D37)</f>
        <v>0</v>
      </c>
      <c r="G37" s="2"/>
      <c r="H37" s="3"/>
      <c r="I37" s="41"/>
      <c r="J37" s="3"/>
      <c r="K37" s="7"/>
    </row>
    <row r="38" spans="1:11" ht="15.75">
      <c r="A38" s="19"/>
      <c r="B38" s="2"/>
      <c r="C38" s="3"/>
      <c r="D38" s="3"/>
      <c r="E38" s="41"/>
      <c r="F38" s="18">
        <f>SUM(C38,D38)</f>
        <v>0</v>
      </c>
      <c r="G38" s="2"/>
      <c r="H38" s="3"/>
      <c r="I38" s="41"/>
      <c r="J38" s="3"/>
      <c r="K38" s="7"/>
    </row>
    <row r="39" spans="1:11" ht="15.75">
      <c r="A39" s="12"/>
      <c r="B39" s="2"/>
      <c r="C39" s="3"/>
      <c r="D39" s="3"/>
      <c r="E39" s="41"/>
      <c r="F39" s="18">
        <f>SUM(C39,D39)</f>
        <v>0</v>
      </c>
      <c r="G39" s="2"/>
      <c r="H39" s="3"/>
      <c r="I39" s="41"/>
      <c r="J39" s="3"/>
      <c r="K39" s="7"/>
    </row>
    <row r="40" spans="1:11" ht="15.75">
      <c r="A40" s="12"/>
      <c r="B40" s="2"/>
      <c r="C40" s="3"/>
      <c r="D40" s="3"/>
      <c r="E40" s="41"/>
      <c r="F40" s="18">
        <f>SUM(C40,D40)</f>
        <v>0</v>
      </c>
      <c r="G40" s="2"/>
      <c r="H40" s="3"/>
      <c r="I40" s="41"/>
      <c r="J40" s="3"/>
      <c r="K40" s="7"/>
    </row>
    <row r="41" spans="1:11" ht="15.75">
      <c r="A41" s="19"/>
      <c r="B41" s="2"/>
      <c r="C41" s="3"/>
      <c r="D41" s="3"/>
      <c r="E41" s="41"/>
      <c r="F41" s="18">
        <f>SUM(C41,D41)</f>
        <v>0</v>
      </c>
      <c r="G41" s="2"/>
      <c r="H41" s="3"/>
      <c r="I41" s="41"/>
      <c r="J41" s="3"/>
      <c r="K41" s="7"/>
    </row>
    <row r="42" spans="1:11" ht="15.75">
      <c r="A42" s="19"/>
      <c r="B42" s="2"/>
      <c r="C42" s="3"/>
      <c r="D42" s="3"/>
      <c r="E42" s="41"/>
      <c r="F42" s="18">
        <f>SUM(C42,D42)</f>
        <v>0</v>
      </c>
      <c r="G42" s="2"/>
      <c r="H42" s="3"/>
      <c r="I42" s="41"/>
      <c r="J42" s="3"/>
      <c r="K42" s="7"/>
    </row>
    <row r="43" spans="1:11" ht="15.75">
      <c r="A43" s="19"/>
      <c r="B43" s="2"/>
      <c r="C43" s="3"/>
      <c r="D43" s="3"/>
      <c r="E43" s="41"/>
      <c r="F43" s="18">
        <f>SUM(C43,D43)</f>
        <v>0</v>
      </c>
      <c r="G43" s="2"/>
      <c r="H43" s="3"/>
      <c r="I43" s="41"/>
      <c r="J43" s="3"/>
      <c r="K43" s="7"/>
    </row>
    <row r="44" spans="1:11" ht="15.75">
      <c r="A44" s="19"/>
      <c r="B44" s="2"/>
      <c r="C44" s="3"/>
      <c r="D44" s="3"/>
      <c r="E44" s="41"/>
      <c r="F44" s="18">
        <f>SUM(C44,D44)</f>
        <v>0</v>
      </c>
      <c r="G44" s="2"/>
      <c r="H44" s="3"/>
      <c r="I44" s="41"/>
      <c r="J44" s="3"/>
      <c r="K44" s="7"/>
    </row>
    <row r="45" spans="1:11" ht="15.75">
      <c r="A45" s="19"/>
      <c r="B45" s="2"/>
      <c r="C45" s="3"/>
      <c r="D45" s="3"/>
      <c r="E45" s="41"/>
      <c r="F45" s="18">
        <f>SUM(C45,D45)</f>
        <v>0</v>
      </c>
      <c r="G45" s="2"/>
      <c r="H45" s="3"/>
      <c r="I45" s="41"/>
      <c r="J45" s="3"/>
      <c r="K45" s="7"/>
    </row>
    <row r="46" spans="1:11" ht="15.75">
      <c r="A46" s="19"/>
      <c r="B46" s="2"/>
      <c r="C46" s="3"/>
      <c r="D46" s="3"/>
      <c r="E46" s="41"/>
      <c r="F46" s="18">
        <f>SUM(C46,D46)</f>
        <v>0</v>
      </c>
      <c r="G46" s="2"/>
      <c r="H46" s="3"/>
      <c r="I46" s="41"/>
      <c r="J46" s="3"/>
      <c r="K46" s="7"/>
    </row>
    <row r="47" spans="1:11" ht="15.75">
      <c r="A47" s="19"/>
      <c r="B47" s="2"/>
      <c r="C47" s="3"/>
      <c r="D47" s="3"/>
      <c r="E47" s="41"/>
      <c r="F47" s="18">
        <f>SUM(C47,D47)</f>
        <v>0</v>
      </c>
      <c r="G47" s="2"/>
      <c r="H47" s="3"/>
      <c r="I47" s="41"/>
      <c r="J47" s="3"/>
      <c r="K47" s="7"/>
    </row>
    <row r="48" spans="1:11" ht="15.75">
      <c r="A48" s="19"/>
      <c r="B48" s="2"/>
      <c r="C48" s="3"/>
      <c r="D48" s="3"/>
      <c r="E48" s="41"/>
      <c r="F48" s="18">
        <f>SUM(C48,D48)</f>
        <v>0</v>
      </c>
      <c r="G48" s="2"/>
      <c r="H48" s="3"/>
      <c r="I48" s="41"/>
      <c r="J48" s="3"/>
      <c r="K48" s="7"/>
    </row>
    <row r="49" spans="1:11" ht="15.75">
      <c r="A49" s="12"/>
      <c r="B49" s="2"/>
      <c r="C49" s="3"/>
      <c r="D49" s="3"/>
      <c r="E49" s="41"/>
      <c r="F49" s="18">
        <f>SUM(C49,D49)</f>
        <v>0</v>
      </c>
      <c r="G49" s="2"/>
      <c r="H49" s="3"/>
      <c r="I49" s="41"/>
      <c r="J49" s="3"/>
      <c r="K49" s="7"/>
    </row>
    <row r="50" spans="1:11" ht="15.75">
      <c r="A50" s="12"/>
      <c r="B50" s="2"/>
      <c r="C50" s="3"/>
      <c r="D50" s="3"/>
      <c r="E50" s="41"/>
      <c r="F50" s="18">
        <f>SUM(C50,D50)</f>
        <v>0</v>
      </c>
      <c r="G50" s="2"/>
      <c r="H50" s="3"/>
      <c r="I50" s="41"/>
      <c r="J50" s="3"/>
      <c r="K50" s="7"/>
    </row>
    <row r="51" spans="1:11" ht="15.75">
      <c r="A51" s="47"/>
      <c r="B51" s="4"/>
      <c r="C51" s="45"/>
      <c r="D51" s="45"/>
      <c r="E51" s="46"/>
      <c r="F51" s="18">
        <f>SUM(C51,D51)</f>
        <v>0</v>
      </c>
      <c r="G51" s="4"/>
      <c r="H51" s="45"/>
      <c r="I51" s="46"/>
      <c r="J51" s="45"/>
      <c r="K51" s="7"/>
    </row>
    <row r="52" spans="1:11" ht="15.75">
      <c r="A52" s="47"/>
      <c r="B52" s="4"/>
      <c r="C52" s="45"/>
      <c r="D52" s="45"/>
      <c r="E52" s="46"/>
      <c r="F52" s="18">
        <f>SUM(C52,D52)</f>
        <v>0</v>
      </c>
      <c r="G52" s="4"/>
      <c r="H52" s="45"/>
      <c r="I52" s="46"/>
      <c r="J52" s="45"/>
      <c r="K52" s="7"/>
    </row>
    <row r="53" spans="1:11" ht="15.75">
      <c r="A53" s="47"/>
      <c r="B53" s="103"/>
      <c r="C53" s="45"/>
      <c r="D53" s="45"/>
      <c r="E53" s="46"/>
      <c r="F53" s="18">
        <f>SUM(C53,D53)</f>
        <v>0</v>
      </c>
      <c r="G53" s="4"/>
      <c r="H53" s="45"/>
      <c r="I53" s="46"/>
      <c r="J53" s="45"/>
      <c r="K53" s="7"/>
    </row>
    <row r="54" spans="1:11" ht="15.75">
      <c r="A54" s="4"/>
      <c r="B54" s="13" t="s">
        <v>6</v>
      </c>
      <c r="C54" s="14">
        <f>SUM(C6:C53)</f>
        <v>149.26</v>
      </c>
      <c r="D54" s="14">
        <f>SUM(D5:D53)</f>
        <v>826.4200000000001</v>
      </c>
      <c r="E54" s="15"/>
      <c r="F54" s="16">
        <f>SUM(C54,D54)</f>
        <v>975.6800000000001</v>
      </c>
      <c r="G54" s="40"/>
      <c r="H54" s="14">
        <f>SUM(H5:H53)</f>
        <v>99.66999999999999</v>
      </c>
      <c r="I54" s="15"/>
      <c r="J54" s="14">
        <f>SUM(J5:J53)</f>
        <v>48.55</v>
      </c>
      <c r="K54" s="17">
        <f>C54-H54+C5</f>
        <v>117.72</v>
      </c>
    </row>
    <row r="57" spans="2:8" ht="15.75">
      <c r="B57" s="11" t="s">
        <v>283</v>
      </c>
      <c r="F57" s="8"/>
      <c r="G57" s="102" t="s">
        <v>293</v>
      </c>
      <c r="H57" s="101"/>
    </row>
    <row r="58" spans="2:8" ht="15">
      <c r="B58" s="11"/>
      <c r="F58" s="9" t="s">
        <v>3</v>
      </c>
      <c r="G58" s="10"/>
      <c r="H58" s="10"/>
    </row>
    <row r="59" spans="2:8" ht="15.75">
      <c r="B59" s="11" t="s">
        <v>292</v>
      </c>
      <c r="F59" s="8"/>
      <c r="G59" s="102" t="s">
        <v>291</v>
      </c>
      <c r="H59" s="101"/>
    </row>
    <row r="60" spans="6:8" ht="15">
      <c r="F60" s="9" t="s">
        <v>3</v>
      </c>
      <c r="G60" s="10"/>
      <c r="H60" s="10"/>
    </row>
  </sheetData>
  <sheetProtection/>
  <mergeCells count="29">
    <mergeCell ref="C11:C15"/>
    <mergeCell ref="D11:D15"/>
    <mergeCell ref="E11:E15"/>
    <mergeCell ref="A2:K2"/>
    <mergeCell ref="B1:J1"/>
    <mergeCell ref="C3:E3"/>
    <mergeCell ref="E7:E9"/>
    <mergeCell ref="F7:F9"/>
    <mergeCell ref="K3:K4"/>
    <mergeCell ref="A23:A24"/>
    <mergeCell ref="G59:H59"/>
    <mergeCell ref="G57:H57"/>
    <mergeCell ref="A3:A4"/>
    <mergeCell ref="B3:B4"/>
    <mergeCell ref="F3:F4"/>
    <mergeCell ref="B7:B9"/>
    <mergeCell ref="C7:C9"/>
    <mergeCell ref="D7:D9"/>
    <mergeCell ref="B11:B15"/>
    <mergeCell ref="F11:F15"/>
    <mergeCell ref="G3:J3"/>
    <mergeCell ref="C17:C21"/>
    <mergeCell ref="C23:C24"/>
    <mergeCell ref="K11:K15"/>
    <mergeCell ref="A7:A9"/>
    <mergeCell ref="A11:A15"/>
    <mergeCell ref="B17:B21"/>
    <mergeCell ref="A17:A21"/>
    <mergeCell ref="B23:B24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90" zoomScaleNormal="80" zoomScaleSheetLayoutView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7.421875" style="0" customWidth="1"/>
    <col min="3" max="3" width="16.28125" style="0" customWidth="1"/>
    <col min="4" max="4" width="13.57421875" style="0" customWidth="1"/>
    <col min="5" max="5" width="22.57421875" style="0" customWidth="1"/>
    <col min="6" max="6" width="15.8515625" style="0" customWidth="1"/>
    <col min="7" max="7" width="16.57421875" style="0" customWidth="1"/>
    <col min="8" max="8" width="14.28125" style="0" customWidth="1"/>
    <col min="9" max="9" width="26.140625" style="0" customWidth="1"/>
    <col min="10" max="10" width="15.140625" style="0" customWidth="1"/>
    <col min="11" max="11" width="17.7109375" style="0" customWidth="1"/>
  </cols>
  <sheetData>
    <row r="1" spans="1:11" ht="61.5" customHeight="1">
      <c r="A1" s="1"/>
      <c r="B1" s="34" t="s">
        <v>346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345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>
        <v>1</v>
      </c>
      <c r="B5" s="2" t="s">
        <v>344</v>
      </c>
      <c r="C5" s="3"/>
      <c r="D5" s="3">
        <v>23.4</v>
      </c>
      <c r="E5" s="41" t="s">
        <v>328</v>
      </c>
      <c r="F5" s="18">
        <f>SUM(C5,D5)</f>
        <v>23.4</v>
      </c>
      <c r="G5" s="2"/>
      <c r="H5" s="3"/>
      <c r="I5" s="41" t="s">
        <v>328</v>
      </c>
      <c r="J5" s="3">
        <v>23.4</v>
      </c>
      <c r="K5" s="7"/>
    </row>
    <row r="6" spans="1:11" ht="31.5" customHeight="1">
      <c r="A6" s="19">
        <v>2</v>
      </c>
      <c r="B6" s="41" t="s">
        <v>343</v>
      </c>
      <c r="C6" s="3"/>
      <c r="D6" s="3">
        <v>0.2</v>
      </c>
      <c r="E6" s="41" t="s">
        <v>317</v>
      </c>
      <c r="F6" s="18">
        <f>SUM(C6,D6)</f>
        <v>0.2</v>
      </c>
      <c r="G6" s="2"/>
      <c r="H6" s="3"/>
      <c r="I6" s="41" t="s">
        <v>317</v>
      </c>
      <c r="J6" s="3">
        <v>0.2</v>
      </c>
      <c r="K6" s="7"/>
    </row>
    <row r="7" spans="1:11" ht="47.25">
      <c r="A7" s="19">
        <v>3</v>
      </c>
      <c r="B7" s="41" t="s">
        <v>342</v>
      </c>
      <c r="C7" s="3"/>
      <c r="D7" s="3">
        <v>26.29</v>
      </c>
      <c r="E7" s="41" t="s">
        <v>328</v>
      </c>
      <c r="F7" s="18">
        <f>SUM(C7,D7)</f>
        <v>26.29</v>
      </c>
      <c r="G7" s="2"/>
      <c r="H7" s="3"/>
      <c r="I7" s="41" t="s">
        <v>328</v>
      </c>
      <c r="J7" s="3">
        <v>26.29</v>
      </c>
      <c r="K7" s="7"/>
    </row>
    <row r="8" spans="1:11" ht="31.5">
      <c r="A8" s="19">
        <v>4</v>
      </c>
      <c r="B8" s="41" t="s">
        <v>322</v>
      </c>
      <c r="C8" s="3"/>
      <c r="D8" s="3">
        <v>118.24</v>
      </c>
      <c r="E8" s="41" t="s">
        <v>317</v>
      </c>
      <c r="F8" s="18">
        <f>SUM(C8,D8)</f>
        <v>118.24</v>
      </c>
      <c r="G8" s="2"/>
      <c r="H8" s="3"/>
      <c r="I8" s="41" t="s">
        <v>317</v>
      </c>
      <c r="J8" s="3">
        <v>118.24</v>
      </c>
      <c r="K8" s="7"/>
    </row>
    <row r="9" spans="1:11" ht="31.5">
      <c r="A9" s="19">
        <v>5</v>
      </c>
      <c r="B9" s="41" t="s">
        <v>331</v>
      </c>
      <c r="C9" s="3"/>
      <c r="D9" s="3">
        <v>6.97</v>
      </c>
      <c r="E9" s="41" t="s">
        <v>328</v>
      </c>
      <c r="F9" s="18">
        <f>SUM(C9,D9)</f>
        <v>6.97</v>
      </c>
      <c r="G9" s="2"/>
      <c r="H9" s="3"/>
      <c r="I9" s="41" t="s">
        <v>328</v>
      </c>
      <c r="J9" s="3">
        <v>6.97</v>
      </c>
      <c r="K9" s="7"/>
    </row>
    <row r="10" spans="1:11" ht="31.5">
      <c r="A10" s="19">
        <v>6</v>
      </c>
      <c r="B10" s="41" t="s">
        <v>341</v>
      </c>
      <c r="C10" s="3"/>
      <c r="D10" s="3">
        <v>42.79</v>
      </c>
      <c r="E10" s="41" t="s">
        <v>317</v>
      </c>
      <c r="F10" s="18">
        <f>SUM(C10,D10)</f>
        <v>42.79</v>
      </c>
      <c r="G10" s="12"/>
      <c r="H10" s="3"/>
      <c r="I10" s="41" t="s">
        <v>317</v>
      </c>
      <c r="J10" s="3">
        <v>42.79</v>
      </c>
      <c r="K10" s="7"/>
    </row>
    <row r="11" spans="1:11" ht="30" customHeight="1">
      <c r="A11" s="19">
        <v>7</v>
      </c>
      <c r="B11" s="41" t="s">
        <v>340</v>
      </c>
      <c r="C11" s="3"/>
      <c r="D11" s="3">
        <v>109.71</v>
      </c>
      <c r="E11" s="41" t="s">
        <v>317</v>
      </c>
      <c r="F11" s="18">
        <f>SUM(C11,D11)</f>
        <v>109.71</v>
      </c>
      <c r="G11" s="12"/>
      <c r="H11" s="3"/>
      <c r="I11" s="41" t="s">
        <v>317</v>
      </c>
      <c r="J11" s="3">
        <v>109.71</v>
      </c>
      <c r="K11" s="7"/>
    </row>
    <row r="12" spans="1:11" ht="15.75">
      <c r="A12" s="19">
        <v>8</v>
      </c>
      <c r="B12" s="41" t="s">
        <v>339</v>
      </c>
      <c r="C12" s="3"/>
      <c r="D12" s="3">
        <v>397.1</v>
      </c>
      <c r="E12" s="41" t="s">
        <v>328</v>
      </c>
      <c r="F12" s="18">
        <f>SUM(C12,D12)</f>
        <v>397.1</v>
      </c>
      <c r="G12" s="2"/>
      <c r="H12" s="3"/>
      <c r="I12" s="41" t="s">
        <v>328</v>
      </c>
      <c r="J12" s="3">
        <v>397.1</v>
      </c>
      <c r="K12" s="7"/>
    </row>
    <row r="13" spans="1:11" ht="15.75">
      <c r="A13" s="12">
        <v>9</v>
      </c>
      <c r="B13" s="41" t="s">
        <v>322</v>
      </c>
      <c r="C13" s="3"/>
      <c r="D13" s="3">
        <v>79.5</v>
      </c>
      <c r="E13" s="41" t="s">
        <v>321</v>
      </c>
      <c r="F13" s="18">
        <f>SUM(C13,D13)</f>
        <v>79.5</v>
      </c>
      <c r="G13" s="2"/>
      <c r="H13" s="3"/>
      <c r="I13" s="41" t="s">
        <v>321</v>
      </c>
      <c r="J13" s="3">
        <v>79.5</v>
      </c>
      <c r="K13" s="7"/>
    </row>
    <row r="14" spans="1:11" ht="15" customHeight="1">
      <c r="A14" s="12">
        <v>10</v>
      </c>
      <c r="B14" s="41" t="s">
        <v>322</v>
      </c>
      <c r="C14" s="3"/>
      <c r="D14" s="3">
        <v>2361.41</v>
      </c>
      <c r="E14" s="41" t="s">
        <v>321</v>
      </c>
      <c r="F14" s="18">
        <f>SUM(C14,D14)</f>
        <v>2361.41</v>
      </c>
      <c r="G14" s="2"/>
      <c r="H14" s="3"/>
      <c r="I14" s="41" t="s">
        <v>321</v>
      </c>
      <c r="J14" s="3">
        <v>2361.41</v>
      </c>
      <c r="K14" s="7"/>
    </row>
    <row r="15" spans="1:11" ht="15.75">
      <c r="A15" s="19">
        <v>11</v>
      </c>
      <c r="B15" s="41" t="s">
        <v>338</v>
      </c>
      <c r="C15" s="3"/>
      <c r="D15" s="3">
        <v>6.93</v>
      </c>
      <c r="E15" s="41" t="s">
        <v>328</v>
      </c>
      <c r="F15" s="18">
        <f>SUM(C15,D15)</f>
        <v>6.93</v>
      </c>
      <c r="G15" s="2"/>
      <c r="H15" s="3"/>
      <c r="I15" s="41" t="s">
        <v>328</v>
      </c>
      <c r="J15" s="3">
        <v>6.93</v>
      </c>
      <c r="K15" s="7"/>
    </row>
    <row r="16" spans="1:11" ht="31.5">
      <c r="A16" s="19">
        <v>12</v>
      </c>
      <c r="B16" s="41" t="s">
        <v>323</v>
      </c>
      <c r="C16" s="3"/>
      <c r="D16" s="3">
        <v>8.39</v>
      </c>
      <c r="E16" s="41" t="s">
        <v>317</v>
      </c>
      <c r="F16" s="18">
        <f>SUM(C16,D16)</f>
        <v>8.39</v>
      </c>
      <c r="G16" s="2"/>
      <c r="H16" s="3"/>
      <c r="I16" s="41" t="s">
        <v>317</v>
      </c>
      <c r="J16" s="3">
        <v>8.39</v>
      </c>
      <c r="K16" s="7"/>
    </row>
    <row r="17" spans="1:11" ht="31.5">
      <c r="A17" s="19">
        <v>13</v>
      </c>
      <c r="B17" s="41" t="s">
        <v>337</v>
      </c>
      <c r="C17" s="3"/>
      <c r="D17" s="3">
        <v>10.33</v>
      </c>
      <c r="E17" s="41" t="s">
        <v>317</v>
      </c>
      <c r="F17" s="18">
        <f>SUM(C17,D17)</f>
        <v>10.33</v>
      </c>
      <c r="G17" s="2"/>
      <c r="H17" s="3"/>
      <c r="I17" s="41" t="s">
        <v>317</v>
      </c>
      <c r="J17" s="3">
        <v>10.33</v>
      </c>
      <c r="K17" s="7"/>
    </row>
    <row r="18" spans="1:11" ht="31.5">
      <c r="A18" s="19">
        <v>14</v>
      </c>
      <c r="B18" s="41" t="s">
        <v>336</v>
      </c>
      <c r="C18" s="3"/>
      <c r="D18" s="3">
        <v>1.67</v>
      </c>
      <c r="E18" s="41" t="s">
        <v>317</v>
      </c>
      <c r="F18" s="18">
        <f>SUM(C18,D18)</f>
        <v>1.67</v>
      </c>
      <c r="G18" s="2"/>
      <c r="H18" s="3"/>
      <c r="I18" s="41" t="s">
        <v>317</v>
      </c>
      <c r="J18" s="3">
        <v>1.67</v>
      </c>
      <c r="K18" s="7"/>
    </row>
    <row r="19" spans="1:11" ht="31.5">
      <c r="A19" s="19">
        <v>15</v>
      </c>
      <c r="B19" s="41" t="s">
        <v>323</v>
      </c>
      <c r="C19" s="3"/>
      <c r="D19" s="3">
        <v>4.45</v>
      </c>
      <c r="E19" s="41" t="s">
        <v>317</v>
      </c>
      <c r="F19" s="18">
        <f>SUM(C19,D19)</f>
        <v>4.45</v>
      </c>
      <c r="G19" s="2"/>
      <c r="H19" s="3"/>
      <c r="I19" s="41" t="s">
        <v>317</v>
      </c>
      <c r="J19" s="3">
        <v>4.45</v>
      </c>
      <c r="K19" s="7"/>
    </row>
    <row r="20" spans="1:11" ht="30" customHeight="1">
      <c r="A20" s="19">
        <v>16</v>
      </c>
      <c r="B20" s="41" t="s">
        <v>327</v>
      </c>
      <c r="C20" s="3"/>
      <c r="D20" s="3">
        <v>44.49</v>
      </c>
      <c r="E20" s="41" t="s">
        <v>317</v>
      </c>
      <c r="F20" s="18">
        <f>SUM(C20,D20)</f>
        <v>44.49</v>
      </c>
      <c r="G20" s="2"/>
      <c r="H20" s="3"/>
      <c r="I20" s="41" t="s">
        <v>317</v>
      </c>
      <c r="J20" s="3">
        <v>44.49</v>
      </c>
      <c r="K20" s="7"/>
    </row>
    <row r="21" spans="1:11" ht="15.75">
      <c r="A21" s="19">
        <v>17</v>
      </c>
      <c r="B21" s="41" t="s">
        <v>335</v>
      </c>
      <c r="C21" s="3"/>
      <c r="D21" s="3">
        <v>31.47</v>
      </c>
      <c r="E21" s="41" t="s">
        <v>328</v>
      </c>
      <c r="F21" s="18">
        <f>SUM(C21,D21)</f>
        <v>31.47</v>
      </c>
      <c r="G21" s="2"/>
      <c r="H21" s="3"/>
      <c r="I21" s="41" t="s">
        <v>328</v>
      </c>
      <c r="J21" s="3">
        <v>31.47</v>
      </c>
      <c r="K21" s="7"/>
    </row>
    <row r="22" spans="1:11" ht="47.25">
      <c r="A22" s="19">
        <v>18</v>
      </c>
      <c r="B22" s="41" t="s">
        <v>322</v>
      </c>
      <c r="C22" s="3"/>
      <c r="D22" s="3">
        <v>446.06</v>
      </c>
      <c r="E22" s="41" t="s">
        <v>334</v>
      </c>
      <c r="F22" s="18">
        <f>SUM(C22,D22)</f>
        <v>446.06</v>
      </c>
      <c r="G22" s="2"/>
      <c r="H22" s="3"/>
      <c r="I22" s="41" t="s">
        <v>334</v>
      </c>
      <c r="J22" s="3">
        <v>446.06</v>
      </c>
      <c r="K22" s="7"/>
    </row>
    <row r="23" spans="1:11" ht="15.75">
      <c r="A23" s="12">
        <v>19</v>
      </c>
      <c r="B23" s="41" t="s">
        <v>323</v>
      </c>
      <c r="C23" s="3"/>
      <c r="D23" s="3">
        <v>2.13</v>
      </c>
      <c r="E23" s="41" t="s">
        <v>328</v>
      </c>
      <c r="F23" s="18">
        <f>SUM(C23,D23)</f>
        <v>2.13</v>
      </c>
      <c r="G23" s="2"/>
      <c r="H23" s="3"/>
      <c r="I23" s="41" t="s">
        <v>328</v>
      </c>
      <c r="J23" s="3">
        <v>2.13</v>
      </c>
      <c r="K23" s="7"/>
    </row>
    <row r="24" spans="1:11" ht="15.75">
      <c r="A24" s="12">
        <v>20</v>
      </c>
      <c r="B24" s="41" t="s">
        <v>333</v>
      </c>
      <c r="C24" s="3"/>
      <c r="D24" s="3">
        <v>87.04</v>
      </c>
      <c r="E24" s="41" t="s">
        <v>328</v>
      </c>
      <c r="F24" s="18">
        <f>SUM(C24,D24)</f>
        <v>87.04</v>
      </c>
      <c r="G24" s="2"/>
      <c r="H24" s="3"/>
      <c r="I24" s="41" t="s">
        <v>328</v>
      </c>
      <c r="J24" s="3">
        <v>87.04</v>
      </c>
      <c r="K24" s="7"/>
    </row>
    <row r="25" spans="1:11" ht="15.75">
      <c r="A25" s="19">
        <v>21</v>
      </c>
      <c r="B25" s="41" t="s">
        <v>332</v>
      </c>
      <c r="C25" s="3"/>
      <c r="D25" s="3">
        <v>144.04</v>
      </c>
      <c r="E25" s="41" t="s">
        <v>328</v>
      </c>
      <c r="F25" s="18">
        <f>SUM(C25,D25)</f>
        <v>144.04</v>
      </c>
      <c r="G25" s="2"/>
      <c r="H25" s="3"/>
      <c r="I25" s="41" t="s">
        <v>328</v>
      </c>
      <c r="J25" s="3">
        <v>144.04</v>
      </c>
      <c r="K25" s="7"/>
    </row>
    <row r="26" spans="1:11" ht="31.5">
      <c r="A26" s="19">
        <v>22</v>
      </c>
      <c r="B26" s="41" t="s">
        <v>331</v>
      </c>
      <c r="C26" s="3"/>
      <c r="D26" s="3">
        <v>47</v>
      </c>
      <c r="E26" s="41" t="s">
        <v>328</v>
      </c>
      <c r="F26" s="18">
        <f>SUM(C26,D26)</f>
        <v>47</v>
      </c>
      <c r="G26" s="2"/>
      <c r="H26" s="3"/>
      <c r="I26" s="41" t="s">
        <v>328</v>
      </c>
      <c r="J26" s="3">
        <v>47</v>
      </c>
      <c r="K26" s="7"/>
    </row>
    <row r="27" spans="1:11" ht="47.25">
      <c r="A27" s="19">
        <v>23</v>
      </c>
      <c r="B27" s="41" t="s">
        <v>330</v>
      </c>
      <c r="C27" s="3"/>
      <c r="D27" s="3">
        <v>2263.14</v>
      </c>
      <c r="E27" s="41" t="s">
        <v>328</v>
      </c>
      <c r="F27" s="18">
        <f>SUM(C27,D27)</f>
        <v>2263.14</v>
      </c>
      <c r="G27" s="2"/>
      <c r="H27" s="3"/>
      <c r="I27" s="41" t="s">
        <v>328</v>
      </c>
      <c r="J27" s="3">
        <v>2263.14</v>
      </c>
      <c r="K27" s="7"/>
    </row>
    <row r="28" spans="1:11" ht="15.75">
      <c r="A28" s="19">
        <v>24</v>
      </c>
      <c r="B28" s="41" t="s">
        <v>329</v>
      </c>
      <c r="C28" s="3"/>
      <c r="D28" s="3">
        <v>0.01</v>
      </c>
      <c r="E28" s="41" t="s">
        <v>328</v>
      </c>
      <c r="F28" s="18">
        <f>SUM(C28,D28)</f>
        <v>0.01</v>
      </c>
      <c r="G28" s="2"/>
      <c r="H28" s="3"/>
      <c r="I28" s="41" t="s">
        <v>328</v>
      </c>
      <c r="J28" s="3">
        <v>0.01</v>
      </c>
      <c r="K28" s="7"/>
    </row>
    <row r="29" spans="1:11" ht="31.5">
      <c r="A29" s="19">
        <v>25</v>
      </c>
      <c r="B29" s="41" t="s">
        <v>327</v>
      </c>
      <c r="C29" s="3"/>
      <c r="D29" s="3">
        <v>226.13</v>
      </c>
      <c r="E29" s="41" t="s">
        <v>317</v>
      </c>
      <c r="F29" s="18">
        <f>SUM(C29,D29)</f>
        <v>226.13</v>
      </c>
      <c r="G29" s="2"/>
      <c r="H29" s="3"/>
      <c r="I29" s="41" t="s">
        <v>317</v>
      </c>
      <c r="J29" s="3">
        <v>226.13</v>
      </c>
      <c r="K29" s="7"/>
    </row>
    <row r="30" spans="1:11" ht="31.5">
      <c r="A30" s="19">
        <v>26</v>
      </c>
      <c r="B30" s="41" t="s">
        <v>322</v>
      </c>
      <c r="C30" s="3"/>
      <c r="D30" s="3">
        <v>349.18</v>
      </c>
      <c r="E30" s="41" t="s">
        <v>317</v>
      </c>
      <c r="F30" s="18">
        <f>SUM(C30,D30)</f>
        <v>349.18</v>
      </c>
      <c r="G30" s="2"/>
      <c r="H30" s="3"/>
      <c r="I30" s="41" t="s">
        <v>317</v>
      </c>
      <c r="J30" s="3">
        <v>349.18</v>
      </c>
      <c r="K30" s="7"/>
    </row>
    <row r="31" spans="1:11" ht="31.5">
      <c r="A31" s="19">
        <v>27</v>
      </c>
      <c r="B31" s="41" t="s">
        <v>326</v>
      </c>
      <c r="C31" s="3"/>
      <c r="D31" s="3">
        <v>7.52</v>
      </c>
      <c r="E31" s="41" t="s">
        <v>317</v>
      </c>
      <c r="F31" s="18">
        <f>SUM(C31,D31)</f>
        <v>7.52</v>
      </c>
      <c r="G31" s="2"/>
      <c r="H31" s="3"/>
      <c r="I31" s="41" t="s">
        <v>317</v>
      </c>
      <c r="J31" s="3">
        <v>7.52</v>
      </c>
      <c r="K31" s="7"/>
    </row>
    <row r="32" spans="1:11" ht="15.75">
      <c r="A32" s="19">
        <v>28</v>
      </c>
      <c r="B32" s="41" t="s">
        <v>325</v>
      </c>
      <c r="C32" s="3"/>
      <c r="D32" s="3">
        <v>71.4</v>
      </c>
      <c r="E32" s="41" t="s">
        <v>324</v>
      </c>
      <c r="F32" s="18">
        <f>SUM(C32,D32)</f>
        <v>71.4</v>
      </c>
      <c r="G32" s="2"/>
      <c r="H32" s="3"/>
      <c r="I32" s="41" t="s">
        <v>324</v>
      </c>
      <c r="J32" s="3">
        <v>71.4</v>
      </c>
      <c r="K32" s="7"/>
    </row>
    <row r="33" spans="1:11" ht="31.5">
      <c r="A33" s="12">
        <v>29</v>
      </c>
      <c r="B33" s="41" t="s">
        <v>28</v>
      </c>
      <c r="C33" s="3"/>
      <c r="D33" s="3">
        <v>9.4</v>
      </c>
      <c r="E33" s="41" t="s">
        <v>317</v>
      </c>
      <c r="F33" s="18">
        <f>SUM(C33,D33)</f>
        <v>9.4</v>
      </c>
      <c r="G33" s="2"/>
      <c r="H33" s="3"/>
      <c r="I33" s="41" t="s">
        <v>317</v>
      </c>
      <c r="J33" s="3">
        <v>9.4</v>
      </c>
      <c r="K33" s="7"/>
    </row>
    <row r="34" spans="1:11" ht="31.5" customHeight="1">
      <c r="A34" s="12">
        <v>30</v>
      </c>
      <c r="B34" s="41" t="s">
        <v>322</v>
      </c>
      <c r="C34" s="3"/>
      <c r="D34" s="3">
        <v>6</v>
      </c>
      <c r="E34" s="41" t="s">
        <v>317</v>
      </c>
      <c r="F34" s="18">
        <f>SUM(C34,D34)</f>
        <v>6</v>
      </c>
      <c r="G34" s="2"/>
      <c r="H34" s="3"/>
      <c r="I34" s="41" t="s">
        <v>317</v>
      </c>
      <c r="J34" s="3">
        <v>6</v>
      </c>
      <c r="K34" s="7"/>
    </row>
    <row r="35" spans="1:11" ht="15.75">
      <c r="A35" s="19">
        <v>31</v>
      </c>
      <c r="B35" s="41" t="s">
        <v>323</v>
      </c>
      <c r="C35" s="3"/>
      <c r="D35" s="3">
        <v>1426.2</v>
      </c>
      <c r="E35" s="41" t="s">
        <v>321</v>
      </c>
      <c r="F35" s="18">
        <f>SUM(C35,D35)</f>
        <v>1426.2</v>
      </c>
      <c r="G35" s="2"/>
      <c r="H35" s="3"/>
      <c r="I35" s="41" t="s">
        <v>321</v>
      </c>
      <c r="J35" s="3">
        <v>1426.2</v>
      </c>
      <c r="K35" s="7"/>
    </row>
    <row r="36" spans="1:11" ht="15.75">
      <c r="A36" s="19">
        <v>32</v>
      </c>
      <c r="B36" s="41" t="s">
        <v>322</v>
      </c>
      <c r="C36" s="3"/>
      <c r="D36" s="3">
        <v>212</v>
      </c>
      <c r="E36" s="41" t="s">
        <v>321</v>
      </c>
      <c r="F36" s="18">
        <f>SUM(C36,D36)</f>
        <v>212</v>
      </c>
      <c r="G36" s="2"/>
      <c r="H36" s="3"/>
      <c r="I36" s="41" t="s">
        <v>321</v>
      </c>
      <c r="J36" s="3">
        <v>212</v>
      </c>
      <c r="K36" s="7"/>
    </row>
    <row r="37" spans="1:11" ht="31.5" customHeight="1">
      <c r="A37" s="19">
        <v>33</v>
      </c>
      <c r="B37" s="41" t="s">
        <v>320</v>
      </c>
      <c r="C37" s="3"/>
      <c r="D37" s="3">
        <v>1274.7</v>
      </c>
      <c r="E37" s="41" t="s">
        <v>319</v>
      </c>
      <c r="F37" s="18">
        <f>SUM(C37,D37)</f>
        <v>1274.7</v>
      </c>
      <c r="G37" s="2"/>
      <c r="H37" s="3"/>
      <c r="I37" s="41" t="s">
        <v>319</v>
      </c>
      <c r="J37" s="3">
        <v>1274.7</v>
      </c>
      <c r="K37" s="7"/>
    </row>
    <row r="38" spans="1:11" ht="47.25">
      <c r="A38" s="19">
        <v>34</v>
      </c>
      <c r="B38" s="41" t="s">
        <v>318</v>
      </c>
      <c r="C38" s="3"/>
      <c r="D38" s="3">
        <v>1.45</v>
      </c>
      <c r="E38" s="41" t="s">
        <v>317</v>
      </c>
      <c r="F38" s="18">
        <f>SUM(C38,D38)</f>
        <v>1.45</v>
      </c>
      <c r="G38" s="2"/>
      <c r="H38" s="3"/>
      <c r="I38" s="41" t="s">
        <v>317</v>
      </c>
      <c r="J38" s="3">
        <v>1.45</v>
      </c>
      <c r="K38" s="7"/>
    </row>
    <row r="39" spans="1:11" ht="15.75">
      <c r="A39" s="19"/>
      <c r="B39" s="41"/>
      <c r="C39" s="3"/>
      <c r="D39" s="3"/>
      <c r="E39" s="41"/>
      <c r="F39" s="18">
        <f>SUM(C39,D39)</f>
        <v>0</v>
      </c>
      <c r="G39" s="2"/>
      <c r="H39" s="3"/>
      <c r="I39" s="41"/>
      <c r="J39" s="3"/>
      <c r="K39" s="7"/>
    </row>
    <row r="40" spans="1:11" ht="15.75">
      <c r="A40" s="19"/>
      <c r="B40" s="41" t="s">
        <v>263</v>
      </c>
      <c r="C40" s="3">
        <v>1555.48</v>
      </c>
      <c r="D40" s="3"/>
      <c r="E40" s="41"/>
      <c r="F40" s="18">
        <f>SUM(C40,D40)</f>
        <v>1555.48</v>
      </c>
      <c r="G40" s="2">
        <v>2210</v>
      </c>
      <c r="H40" s="3">
        <v>6</v>
      </c>
      <c r="I40" s="41"/>
      <c r="J40" s="3"/>
      <c r="K40" s="7"/>
    </row>
    <row r="41" spans="1:11" ht="15.75">
      <c r="A41" s="19"/>
      <c r="B41" s="41"/>
      <c r="C41" s="3"/>
      <c r="D41" s="3"/>
      <c r="E41" s="41"/>
      <c r="F41" s="18">
        <f>SUM(C41,D41)</f>
        <v>0</v>
      </c>
      <c r="G41" s="2">
        <v>2220</v>
      </c>
      <c r="H41" s="3">
        <v>768.61</v>
      </c>
      <c r="I41" s="41"/>
      <c r="J41" s="3"/>
      <c r="K41" s="7"/>
    </row>
    <row r="42" spans="1:11" ht="15.75">
      <c r="A42" s="19"/>
      <c r="B42" s="2"/>
      <c r="C42" s="3"/>
      <c r="D42" s="3"/>
      <c r="E42" s="41"/>
      <c r="F42" s="18">
        <f>SUM(C42,D42)</f>
        <v>0</v>
      </c>
      <c r="G42" s="2">
        <v>2240</v>
      </c>
      <c r="H42" s="3">
        <v>76.2</v>
      </c>
      <c r="I42" s="41"/>
      <c r="J42" s="3"/>
      <c r="K42" s="7"/>
    </row>
    <row r="43" spans="1:11" ht="15.75">
      <c r="A43" s="12"/>
      <c r="B43" s="2"/>
      <c r="C43" s="3"/>
      <c r="D43" s="3"/>
      <c r="E43" s="41"/>
      <c r="F43" s="18">
        <f>SUM(C43,D43)</f>
        <v>0</v>
      </c>
      <c r="G43" s="2">
        <v>3110</v>
      </c>
      <c r="H43" s="3">
        <v>0</v>
      </c>
      <c r="I43" s="41"/>
      <c r="J43" s="3"/>
      <c r="K43" s="7"/>
    </row>
    <row r="44" spans="1:11" ht="15.75">
      <c r="A44" s="12"/>
      <c r="B44" s="2"/>
      <c r="C44" s="3"/>
      <c r="D44" s="3"/>
      <c r="E44" s="41"/>
      <c r="F44" s="18">
        <f>SUM(C44,D44)</f>
        <v>0</v>
      </c>
      <c r="G44" s="2"/>
      <c r="H44" s="3"/>
      <c r="I44" s="41"/>
      <c r="J44" s="3"/>
      <c r="K44" s="7"/>
    </row>
    <row r="45" spans="1:11" ht="15.75">
      <c r="A45" s="12"/>
      <c r="B45" s="2"/>
      <c r="C45" s="3"/>
      <c r="D45" s="3"/>
      <c r="E45" s="41"/>
      <c r="F45" s="18">
        <f>SUM(C45,D45)</f>
        <v>0</v>
      </c>
      <c r="G45" s="2"/>
      <c r="H45" s="3"/>
      <c r="I45" s="41"/>
      <c r="J45" s="3"/>
      <c r="K45" s="7"/>
    </row>
    <row r="46" spans="1:11" ht="15.75">
      <c r="A46" s="12"/>
      <c r="B46" s="2"/>
      <c r="C46" s="3"/>
      <c r="D46" s="3"/>
      <c r="E46" s="41"/>
      <c r="F46" s="18">
        <f>SUM(C46,D46)</f>
        <v>0</v>
      </c>
      <c r="G46" s="2"/>
      <c r="H46" s="3"/>
      <c r="I46" s="41"/>
      <c r="J46" s="3"/>
      <c r="K46" s="7"/>
    </row>
    <row r="47" spans="1:11" ht="15.75">
      <c r="A47" s="12"/>
      <c r="B47" s="2"/>
      <c r="C47" s="3"/>
      <c r="D47" s="3"/>
      <c r="E47" s="41"/>
      <c r="F47" s="18">
        <f>SUM(C47,D47)</f>
        <v>0</v>
      </c>
      <c r="G47" s="2"/>
      <c r="H47" s="3"/>
      <c r="I47" s="41"/>
      <c r="J47" s="3"/>
      <c r="K47" s="7"/>
    </row>
    <row r="48" spans="1:11" ht="15.75">
      <c r="A48" s="2"/>
      <c r="B48" s="13" t="s">
        <v>6</v>
      </c>
      <c r="C48" s="17">
        <f>SUM(C5:C47)</f>
        <v>1555.48</v>
      </c>
      <c r="D48" s="17">
        <f>SUM(D5:D47)</f>
        <v>9846.74</v>
      </c>
      <c r="E48" s="139"/>
      <c r="F48" s="16">
        <f>SUM(C48,D48)</f>
        <v>11402.22</v>
      </c>
      <c r="G48" s="140"/>
      <c r="H48" s="17">
        <f>SUM(H5:H47)</f>
        <v>850.8100000000001</v>
      </c>
      <c r="I48" s="139"/>
      <c r="J48" s="17">
        <f>SUM(J5:J47)</f>
        <v>9846.74</v>
      </c>
      <c r="K48" s="17">
        <f>C48-H48</f>
        <v>704.67</v>
      </c>
    </row>
    <row r="49" spans="1:11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 ht="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1" ht="15.75">
      <c r="A51" s="137"/>
      <c r="B51" s="11" t="s">
        <v>157</v>
      </c>
      <c r="C51" s="137"/>
      <c r="D51" s="137"/>
      <c r="E51" s="137"/>
      <c r="F51" s="8"/>
      <c r="G51" s="37" t="s">
        <v>316</v>
      </c>
      <c r="H51" s="138"/>
      <c r="I51" s="137"/>
      <c r="J51" s="137"/>
      <c r="K51" s="137"/>
    </row>
    <row r="52" spans="1:11" ht="15">
      <c r="A52" s="137"/>
      <c r="B52" s="11"/>
      <c r="C52" s="137"/>
      <c r="D52" s="137"/>
      <c r="E52" s="137"/>
      <c r="F52" s="9" t="s">
        <v>3</v>
      </c>
      <c r="G52" s="10"/>
      <c r="H52" s="10"/>
      <c r="I52" s="137"/>
      <c r="J52" s="137"/>
      <c r="K52" s="137"/>
    </row>
    <row r="53" spans="1:11" ht="15.75">
      <c r="A53" s="137"/>
      <c r="B53" s="11" t="s">
        <v>64</v>
      </c>
      <c r="C53" s="137"/>
      <c r="D53" s="137"/>
      <c r="E53" s="137"/>
      <c r="F53" s="8"/>
      <c r="G53" s="37" t="s">
        <v>315</v>
      </c>
      <c r="H53" s="138"/>
      <c r="I53" s="137"/>
      <c r="J53" s="137"/>
      <c r="K53" s="137"/>
    </row>
    <row r="54" spans="1:11" ht="15">
      <c r="A54" s="137"/>
      <c r="B54" s="137"/>
      <c r="C54" s="137"/>
      <c r="D54" s="137"/>
      <c r="E54" s="137"/>
      <c r="F54" s="9" t="s">
        <v>3</v>
      </c>
      <c r="G54" s="10"/>
      <c r="H54" s="10"/>
      <c r="I54" s="137"/>
      <c r="J54" s="137"/>
      <c r="K54" s="137"/>
    </row>
    <row r="55" spans="1:11" ht="1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90" zoomScaleNormal="80" zoomScaleSheetLayoutView="90" zoomScalePageLayoutView="0" workbookViewId="0" topLeftCell="A1">
      <selection activeCell="B6" sqref="B6"/>
    </sheetView>
  </sheetViews>
  <sheetFormatPr defaultColWidth="9.140625" defaultRowHeight="15"/>
  <cols>
    <col min="1" max="1" width="7.28125" style="0" customWidth="1"/>
    <col min="2" max="2" width="36.57421875" style="0" customWidth="1"/>
    <col min="3" max="3" width="16.28125" style="0" customWidth="1"/>
    <col min="4" max="4" width="13.57421875" style="0" customWidth="1"/>
    <col min="5" max="5" width="22.7109375" style="0" customWidth="1"/>
    <col min="6" max="6" width="15.8515625" style="0" customWidth="1"/>
    <col min="7" max="7" width="12.00390625" style="0" customWidth="1"/>
    <col min="8" max="8" width="11.00390625" style="0" customWidth="1"/>
    <col min="9" max="9" width="33.00390625" style="0" customWidth="1"/>
    <col min="10" max="10" width="10.7109375" style="0" customWidth="1"/>
    <col min="11" max="11" width="15.57421875" style="0" customWidth="1"/>
  </cols>
  <sheetData>
    <row r="1" spans="1:11" ht="61.5" customHeight="1">
      <c r="A1" s="1"/>
      <c r="B1" s="34" t="s">
        <v>387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386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 customHeight="1">
      <c r="A5" s="5"/>
      <c r="B5" s="2"/>
      <c r="C5" s="3"/>
      <c r="D5" s="5"/>
      <c r="E5" s="5"/>
      <c r="F5" s="18">
        <f>C5</f>
        <v>0</v>
      </c>
      <c r="G5" s="144"/>
      <c r="H5" s="143"/>
      <c r="I5" s="41"/>
      <c r="J5" s="3"/>
      <c r="K5" s="7"/>
    </row>
    <row r="6" spans="1:11" ht="15.75">
      <c r="A6" s="19">
        <v>1</v>
      </c>
      <c r="B6" s="2" t="s">
        <v>67</v>
      </c>
      <c r="C6" s="3">
        <f>64.53</f>
        <v>64.53</v>
      </c>
      <c r="D6" s="3"/>
      <c r="E6" s="41"/>
      <c r="F6" s="18">
        <f>C6</f>
        <v>64.53</v>
      </c>
      <c r="G6" s="144">
        <v>2220</v>
      </c>
      <c r="H6" s="143">
        <v>46.895</v>
      </c>
      <c r="I6" s="69" t="s">
        <v>385</v>
      </c>
      <c r="J6" s="3"/>
      <c r="K6" s="7"/>
    </row>
    <row r="7" spans="1:11" ht="15" customHeight="1">
      <c r="A7" s="19">
        <v>2</v>
      </c>
      <c r="B7" s="2" t="s">
        <v>384</v>
      </c>
      <c r="C7" s="3">
        <v>30</v>
      </c>
      <c r="D7" s="3"/>
      <c r="E7" s="41"/>
      <c r="F7" s="18">
        <f>SUM(C7,D7)</f>
        <v>30</v>
      </c>
      <c r="G7" s="144">
        <v>2240</v>
      </c>
      <c r="H7" s="143">
        <v>73.82</v>
      </c>
      <c r="I7" s="69" t="s">
        <v>383</v>
      </c>
      <c r="J7" s="3"/>
      <c r="K7" s="7"/>
    </row>
    <row r="8" spans="1:11" ht="16.5" customHeight="1">
      <c r="A8" s="19">
        <v>3</v>
      </c>
      <c r="B8" s="2" t="s">
        <v>382</v>
      </c>
      <c r="C8" s="3">
        <v>70</v>
      </c>
      <c r="D8" s="3"/>
      <c r="E8" s="41"/>
      <c r="F8" s="18">
        <f>SUM(C8,D8)</f>
        <v>70</v>
      </c>
      <c r="G8" s="144">
        <v>2240</v>
      </c>
      <c r="H8" s="143">
        <v>43.814</v>
      </c>
      <c r="I8" s="69" t="s">
        <v>381</v>
      </c>
      <c r="J8" s="3"/>
      <c r="K8" s="7"/>
    </row>
    <row r="9" spans="1:11" ht="15.75">
      <c r="A9" s="19"/>
      <c r="B9" s="2"/>
      <c r="C9" s="3"/>
      <c r="D9" s="3"/>
      <c r="E9" s="41"/>
      <c r="F9" s="18">
        <f>SUM(C9,D9)</f>
        <v>0</v>
      </c>
      <c r="G9" s="145"/>
      <c r="H9" s="145"/>
      <c r="I9" s="145"/>
      <c r="J9" s="145"/>
      <c r="K9" s="145"/>
    </row>
    <row r="10" spans="1:11" ht="15.75" customHeight="1">
      <c r="A10" s="19">
        <v>5</v>
      </c>
      <c r="B10" s="2" t="s">
        <v>380</v>
      </c>
      <c r="C10" s="3"/>
      <c r="D10" s="3">
        <v>123.8</v>
      </c>
      <c r="E10" s="41" t="s">
        <v>376</v>
      </c>
      <c r="F10" s="18">
        <f>SUM(C10,D10)</f>
        <v>123.8</v>
      </c>
      <c r="G10" s="144"/>
      <c r="H10" s="143"/>
      <c r="I10" s="41" t="s">
        <v>376</v>
      </c>
      <c r="J10" s="3">
        <v>137.6</v>
      </c>
      <c r="K10" s="7"/>
    </row>
    <row r="11" spans="1:11" ht="15" customHeight="1">
      <c r="A11" s="19">
        <v>6</v>
      </c>
      <c r="B11" s="41" t="s">
        <v>379</v>
      </c>
      <c r="C11" s="3"/>
      <c r="D11" s="3">
        <v>16.8</v>
      </c>
      <c r="E11" s="41" t="s">
        <v>376</v>
      </c>
      <c r="F11" s="18">
        <f>SUM(C11,D11)</f>
        <v>16.8</v>
      </c>
      <c r="G11" s="144"/>
      <c r="H11" s="143"/>
      <c r="I11" s="41"/>
      <c r="J11" s="3"/>
      <c r="K11" s="7"/>
    </row>
    <row r="12" spans="1:11" ht="15" customHeight="1">
      <c r="A12" s="19">
        <v>7</v>
      </c>
      <c r="B12" s="2" t="s">
        <v>378</v>
      </c>
      <c r="C12" s="3"/>
      <c r="D12" s="3">
        <v>22.9</v>
      </c>
      <c r="E12" s="41" t="s">
        <v>376</v>
      </c>
      <c r="F12" s="18">
        <f>SUM(C12,D12)</f>
        <v>22.9</v>
      </c>
      <c r="G12" s="144"/>
      <c r="H12" s="143"/>
      <c r="I12" s="41"/>
      <c r="J12" s="3"/>
      <c r="K12" s="7"/>
    </row>
    <row r="13" spans="1:11" ht="15.75" customHeight="1">
      <c r="A13" s="19">
        <v>8</v>
      </c>
      <c r="B13" s="2" t="s">
        <v>67</v>
      </c>
      <c r="C13" s="3"/>
      <c r="D13" s="3">
        <v>28.5</v>
      </c>
      <c r="E13" s="41" t="s">
        <v>376</v>
      </c>
      <c r="F13" s="18">
        <f>SUM(C13,D13)</f>
        <v>28.5</v>
      </c>
      <c r="G13" s="144"/>
      <c r="H13" s="143"/>
      <c r="I13" s="41"/>
      <c r="J13" s="3"/>
      <c r="K13" s="7"/>
    </row>
    <row r="14" spans="1:11" ht="15.75" customHeight="1">
      <c r="A14" s="12">
        <v>9</v>
      </c>
      <c r="B14" s="2" t="s">
        <v>377</v>
      </c>
      <c r="C14" s="3"/>
      <c r="D14" s="3">
        <v>50</v>
      </c>
      <c r="E14" s="41" t="s">
        <v>376</v>
      </c>
      <c r="F14" s="18">
        <f>SUM(C14,D14)</f>
        <v>50</v>
      </c>
      <c r="G14" s="144"/>
      <c r="H14" s="143"/>
      <c r="I14" s="41"/>
      <c r="J14" s="3"/>
      <c r="K14" s="7"/>
    </row>
    <row r="15" spans="1:11" ht="15" customHeight="1">
      <c r="A15" s="12"/>
      <c r="B15" s="2"/>
      <c r="C15" s="3"/>
      <c r="D15" s="3"/>
      <c r="E15" s="41"/>
      <c r="F15" s="18">
        <f>SUM(C15,D15)</f>
        <v>0</v>
      </c>
      <c r="G15" s="144"/>
      <c r="H15" s="143"/>
      <c r="I15" s="41"/>
      <c r="J15" s="3"/>
      <c r="K15" s="7"/>
    </row>
    <row r="16" spans="1:11" ht="15.75">
      <c r="A16" s="141">
        <v>10</v>
      </c>
      <c r="B16" s="41" t="s">
        <v>375</v>
      </c>
      <c r="C16" s="3"/>
      <c r="D16" s="114">
        <f>32596/1000</f>
        <v>32.596</v>
      </c>
      <c r="E16" s="41" t="s">
        <v>372</v>
      </c>
      <c r="F16" s="18">
        <f>SUM(C16,D16)</f>
        <v>32.596</v>
      </c>
      <c r="G16" s="144"/>
      <c r="H16" s="143"/>
      <c r="I16" s="41" t="s">
        <v>372</v>
      </c>
      <c r="J16" s="3">
        <f>17942/1000</f>
        <v>17.942</v>
      </c>
      <c r="K16" s="7"/>
    </row>
    <row r="17" spans="1:11" ht="31.5">
      <c r="A17" s="141">
        <v>11</v>
      </c>
      <c r="B17" s="41" t="s">
        <v>374</v>
      </c>
      <c r="C17" s="3"/>
      <c r="D17" s="114">
        <f>9713/1000</f>
        <v>9.713</v>
      </c>
      <c r="E17" s="41" t="s">
        <v>372</v>
      </c>
      <c r="F17" s="18">
        <f>SUM(C17,D17)</f>
        <v>9.713</v>
      </c>
      <c r="G17" s="144"/>
      <c r="H17" s="143"/>
      <c r="I17" s="69"/>
      <c r="J17" s="3"/>
      <c r="K17" s="7"/>
    </row>
    <row r="18" spans="1:11" ht="47.25">
      <c r="A18" s="141">
        <v>12</v>
      </c>
      <c r="B18" s="41" t="s">
        <v>373</v>
      </c>
      <c r="C18" s="3"/>
      <c r="D18" s="114">
        <f>1100/1000</f>
        <v>1.1</v>
      </c>
      <c r="E18" s="41" t="s">
        <v>372</v>
      </c>
      <c r="F18" s="18">
        <f>SUM(C18,D18)</f>
        <v>1.1</v>
      </c>
      <c r="G18" s="144"/>
      <c r="H18" s="143"/>
      <c r="I18" s="41" t="s">
        <v>372</v>
      </c>
      <c r="J18" s="3">
        <f>200/1000</f>
        <v>0.2</v>
      </c>
      <c r="K18" s="7"/>
    </row>
    <row r="19" spans="1:11" ht="15.75">
      <c r="A19" s="141">
        <v>13</v>
      </c>
      <c r="B19" s="41" t="s">
        <v>371</v>
      </c>
      <c r="C19" s="3"/>
      <c r="D19" s="114">
        <f>579612.46/1000</f>
        <v>579.6124599999999</v>
      </c>
      <c r="E19" s="41" t="s">
        <v>7</v>
      </c>
      <c r="F19" s="18">
        <f>SUM(C19,D19)</f>
        <v>579.6124599999999</v>
      </c>
      <c r="G19" s="144"/>
      <c r="H19" s="143"/>
      <c r="I19" s="41" t="s">
        <v>7</v>
      </c>
      <c r="J19" s="3">
        <f>47140.18/1000</f>
        <v>47.14018</v>
      </c>
      <c r="K19" s="7"/>
    </row>
    <row r="20" spans="1:11" ht="15.75">
      <c r="A20" s="141">
        <v>14</v>
      </c>
      <c r="B20" s="41" t="s">
        <v>370</v>
      </c>
      <c r="C20" s="3"/>
      <c r="D20" s="114">
        <f>0.02/1000</f>
        <v>2E-05</v>
      </c>
      <c r="E20" s="41" t="s">
        <v>7</v>
      </c>
      <c r="F20" s="18">
        <f>SUM(C20,D20)</f>
        <v>2E-05</v>
      </c>
      <c r="G20" s="2"/>
      <c r="H20" s="3"/>
      <c r="I20" s="41" t="s">
        <v>7</v>
      </c>
      <c r="J20" s="114">
        <f>0.02/1000</f>
        <v>2E-05</v>
      </c>
      <c r="K20" s="7"/>
    </row>
    <row r="21" spans="1:11" ht="15.75">
      <c r="A21" s="141">
        <v>15</v>
      </c>
      <c r="B21" s="41" t="s">
        <v>369</v>
      </c>
      <c r="C21" s="3"/>
      <c r="D21" s="114">
        <f>490/1000</f>
        <v>0.49</v>
      </c>
      <c r="E21" s="41" t="s">
        <v>7</v>
      </c>
      <c r="F21" s="18">
        <f>SUM(C21,D21)</f>
        <v>0.49</v>
      </c>
      <c r="G21" s="2"/>
      <c r="H21" s="3"/>
      <c r="I21" s="41" t="s">
        <v>7</v>
      </c>
      <c r="J21" s="114">
        <f>490/1000</f>
        <v>0.49</v>
      </c>
      <c r="K21" s="7"/>
    </row>
    <row r="22" spans="1:11" ht="15.75">
      <c r="A22" s="141">
        <v>16</v>
      </c>
      <c r="B22" s="41" t="s">
        <v>368</v>
      </c>
      <c r="C22" s="3"/>
      <c r="D22" s="114">
        <f>81248/1000</f>
        <v>81.248</v>
      </c>
      <c r="E22" s="41" t="s">
        <v>350</v>
      </c>
      <c r="F22" s="18">
        <f>SUM(C22,D22)</f>
        <v>81.248</v>
      </c>
      <c r="G22" s="2"/>
      <c r="H22" s="3"/>
      <c r="I22" s="41" t="s">
        <v>350</v>
      </c>
      <c r="J22" s="3">
        <f>62228/1000</f>
        <v>62.228</v>
      </c>
      <c r="K22" s="7"/>
    </row>
    <row r="23" spans="1:11" ht="31.5">
      <c r="A23" s="141">
        <v>17</v>
      </c>
      <c r="B23" s="41" t="s">
        <v>367</v>
      </c>
      <c r="C23" s="3"/>
      <c r="D23" s="114">
        <f>9850.5/1000</f>
        <v>9.8505</v>
      </c>
      <c r="E23" s="41" t="s">
        <v>7</v>
      </c>
      <c r="F23" s="18">
        <f>SUM(C23,D23)</f>
        <v>9.8505</v>
      </c>
      <c r="G23" s="2"/>
      <c r="H23" s="3"/>
      <c r="I23" s="41" t="s">
        <v>7</v>
      </c>
      <c r="J23" s="3">
        <f>1182.06/1000</f>
        <v>1.1820599999999999</v>
      </c>
      <c r="K23" s="7"/>
    </row>
    <row r="24" spans="1:11" ht="15.75">
      <c r="A24" s="141">
        <v>18</v>
      </c>
      <c r="B24" s="41" t="s">
        <v>366</v>
      </c>
      <c r="C24" s="3"/>
      <c r="D24" s="114">
        <f>(511253.72+15935.41)/1000</f>
        <v>527.18913</v>
      </c>
      <c r="E24" s="41" t="s">
        <v>365</v>
      </c>
      <c r="F24" s="18">
        <f>SUM(C24,D24)</f>
        <v>527.18913</v>
      </c>
      <c r="G24" s="2"/>
      <c r="H24" s="3"/>
      <c r="I24" s="41" t="s">
        <v>365</v>
      </c>
      <c r="J24" s="3">
        <f>334950.24/1000</f>
        <v>334.95024</v>
      </c>
      <c r="K24" s="7"/>
    </row>
    <row r="25" spans="1:11" ht="15.75">
      <c r="A25" s="141">
        <v>19</v>
      </c>
      <c r="B25" s="41" t="s">
        <v>364</v>
      </c>
      <c r="C25" s="3"/>
      <c r="D25" s="114">
        <f>5316/1000</f>
        <v>5.316</v>
      </c>
      <c r="E25" s="41" t="s">
        <v>7</v>
      </c>
      <c r="F25" s="18">
        <f>SUM(C25,D25)</f>
        <v>5.316</v>
      </c>
      <c r="G25" s="2"/>
      <c r="H25" s="3"/>
      <c r="I25" s="41" t="s">
        <v>7</v>
      </c>
      <c r="J25" s="114">
        <f>5316/1000</f>
        <v>5.316</v>
      </c>
      <c r="K25" s="7"/>
    </row>
    <row r="26" spans="1:11" ht="15.75">
      <c r="A26" s="141">
        <v>20</v>
      </c>
      <c r="B26" s="41" t="s">
        <v>363</v>
      </c>
      <c r="C26" s="3"/>
      <c r="D26" s="114">
        <f>91646.64/1000</f>
        <v>91.64664</v>
      </c>
      <c r="E26" s="41" t="s">
        <v>7</v>
      </c>
      <c r="F26" s="18">
        <f>SUM(C26,D26)</f>
        <v>91.64664</v>
      </c>
      <c r="G26" s="2"/>
      <c r="H26" s="3"/>
      <c r="I26" s="41" t="s">
        <v>7</v>
      </c>
      <c r="J26" s="3">
        <f>5193.1/1000</f>
        <v>5.1931</v>
      </c>
      <c r="K26" s="7"/>
    </row>
    <row r="27" spans="1:11" ht="15.75">
      <c r="A27" s="141">
        <v>21</v>
      </c>
      <c r="B27" s="41" t="s">
        <v>362</v>
      </c>
      <c r="C27" s="3"/>
      <c r="D27" s="114"/>
      <c r="E27" s="41" t="s">
        <v>7</v>
      </c>
      <c r="F27" s="18">
        <f>SUM(C27,D27)</f>
        <v>0</v>
      </c>
      <c r="G27" s="2"/>
      <c r="H27" s="3"/>
      <c r="I27" s="41"/>
      <c r="J27" s="3"/>
      <c r="K27" s="7"/>
    </row>
    <row r="28" spans="1:11" ht="31.5">
      <c r="A28" s="141">
        <v>22</v>
      </c>
      <c r="B28" s="41" t="s">
        <v>226</v>
      </c>
      <c r="C28" s="3"/>
      <c r="D28" s="114">
        <f>43507.31/1000</f>
        <v>43.50731</v>
      </c>
      <c r="E28" s="41" t="s">
        <v>7</v>
      </c>
      <c r="F28" s="18">
        <f>SUM(C28,D28)</f>
        <v>43.50731</v>
      </c>
      <c r="G28" s="2"/>
      <c r="H28" s="3"/>
      <c r="I28" s="41" t="s">
        <v>7</v>
      </c>
      <c r="J28" s="3">
        <f>20241.14/1000</f>
        <v>20.241139999999998</v>
      </c>
      <c r="K28" s="7"/>
    </row>
    <row r="29" spans="1:11" ht="31.5">
      <c r="A29" s="141">
        <v>23</v>
      </c>
      <c r="B29" s="41" t="s">
        <v>361</v>
      </c>
      <c r="C29" s="3"/>
      <c r="D29" s="114">
        <f>7684/1000</f>
        <v>7.684</v>
      </c>
      <c r="E29" s="41" t="s">
        <v>7</v>
      </c>
      <c r="F29" s="18">
        <f>SUM(C29,D29)</f>
        <v>7.684</v>
      </c>
      <c r="G29" s="2"/>
      <c r="H29" s="3"/>
      <c r="I29" s="41"/>
      <c r="J29" s="3"/>
      <c r="K29" s="7"/>
    </row>
    <row r="30" spans="1:11" ht="15.75">
      <c r="A30" s="141">
        <v>24</v>
      </c>
      <c r="B30" s="142" t="s">
        <v>21</v>
      </c>
      <c r="C30" s="3"/>
      <c r="D30" s="114">
        <f>12348/1000</f>
        <v>12.348</v>
      </c>
      <c r="E30" s="41" t="s">
        <v>7</v>
      </c>
      <c r="F30" s="18">
        <f>SUM(C30,D30)</f>
        <v>12.348</v>
      </c>
      <c r="G30" s="2"/>
      <c r="H30" s="3"/>
      <c r="I30" s="41"/>
      <c r="J30" s="3"/>
      <c r="K30" s="7"/>
    </row>
    <row r="31" spans="1:11" ht="15.75">
      <c r="A31" s="141">
        <v>25</v>
      </c>
      <c r="B31" s="142" t="s">
        <v>28</v>
      </c>
      <c r="C31" s="3"/>
      <c r="D31" s="114">
        <f>638000/1000</f>
        <v>638</v>
      </c>
      <c r="E31" s="41" t="s">
        <v>7</v>
      </c>
      <c r="F31" s="18">
        <f>SUM(C31,D31)</f>
        <v>638</v>
      </c>
      <c r="G31" s="2"/>
      <c r="H31" s="3"/>
      <c r="I31" s="41"/>
      <c r="J31" s="3"/>
      <c r="K31" s="7"/>
    </row>
    <row r="32" spans="1:11" ht="15.75">
      <c r="A32" s="141">
        <v>26</v>
      </c>
      <c r="B32" s="142" t="s">
        <v>360</v>
      </c>
      <c r="C32" s="3"/>
      <c r="D32" s="114">
        <f>60/1000</f>
        <v>0.06</v>
      </c>
      <c r="E32" s="41" t="s">
        <v>7</v>
      </c>
      <c r="F32" s="18">
        <f>SUM(C32,D32)</f>
        <v>0.06</v>
      </c>
      <c r="G32" s="2"/>
      <c r="H32" s="3"/>
      <c r="I32" s="41" t="s">
        <v>7</v>
      </c>
      <c r="J32" s="114">
        <f>60/1000</f>
        <v>0.06</v>
      </c>
      <c r="K32" s="7"/>
    </row>
    <row r="33" spans="1:11" ht="31.5">
      <c r="A33" s="141">
        <v>27</v>
      </c>
      <c r="B33" s="41" t="s">
        <v>359</v>
      </c>
      <c r="C33" s="3"/>
      <c r="D33" s="114">
        <f>410610.9/1000</f>
        <v>410.6109</v>
      </c>
      <c r="E33" s="41" t="s">
        <v>7</v>
      </c>
      <c r="F33" s="18">
        <f>SUM(C33,D33)</f>
        <v>410.6109</v>
      </c>
      <c r="G33" s="2"/>
      <c r="H33" s="3"/>
      <c r="I33" s="41" t="s">
        <v>7</v>
      </c>
      <c r="J33" s="3">
        <f>(214520.55+9292.04-139145.76)/1000</f>
        <v>84.66682999999999</v>
      </c>
      <c r="K33" s="7"/>
    </row>
    <row r="34" spans="1:11" ht="15.75">
      <c r="A34" s="141">
        <v>28</v>
      </c>
      <c r="B34" s="2" t="s">
        <v>358</v>
      </c>
      <c r="C34" s="3"/>
      <c r="D34" s="114">
        <f>28359.2/1000</f>
        <v>28.3592</v>
      </c>
      <c r="E34" s="41" t="s">
        <v>7</v>
      </c>
      <c r="F34" s="18">
        <f>SUM(C34,D34)</f>
        <v>28.3592</v>
      </c>
      <c r="G34" s="2"/>
      <c r="H34" s="3"/>
      <c r="I34" s="41" t="s">
        <v>7</v>
      </c>
      <c r="J34" s="3">
        <f>10694/1000</f>
        <v>10.694</v>
      </c>
      <c r="K34" s="7"/>
    </row>
    <row r="35" spans="1:11" ht="31.5">
      <c r="A35" s="141">
        <v>29</v>
      </c>
      <c r="B35" s="142" t="s">
        <v>357</v>
      </c>
      <c r="C35" s="3"/>
      <c r="D35" s="114">
        <f>3848.95/1000</f>
        <v>3.84895</v>
      </c>
      <c r="E35" s="41" t="s">
        <v>7</v>
      </c>
      <c r="F35" s="18">
        <f>SUM(C35,D35)</f>
        <v>3.84895</v>
      </c>
      <c r="G35" s="2"/>
      <c r="H35" s="3"/>
      <c r="I35" s="41" t="s">
        <v>7</v>
      </c>
      <c r="J35" s="3">
        <f>150.26/1000</f>
        <v>0.15026</v>
      </c>
      <c r="K35" s="7"/>
    </row>
    <row r="36" spans="1:11" ht="31.5">
      <c r="A36" s="141">
        <v>30</v>
      </c>
      <c r="B36" s="142" t="s">
        <v>356</v>
      </c>
      <c r="C36" s="3"/>
      <c r="D36" s="114">
        <f>12005.4/1000</f>
        <v>12.0054</v>
      </c>
      <c r="E36" s="41" t="s">
        <v>350</v>
      </c>
      <c r="F36" s="18">
        <f>SUM(C36,D36)</f>
        <v>12.0054</v>
      </c>
      <c r="G36" s="2"/>
      <c r="H36" s="3"/>
      <c r="I36" s="41"/>
      <c r="J36" s="3"/>
      <c r="K36" s="7"/>
    </row>
    <row r="37" spans="1:11" ht="31.5">
      <c r="A37" s="141">
        <v>31</v>
      </c>
      <c r="B37" s="142" t="s">
        <v>355</v>
      </c>
      <c r="C37" s="3"/>
      <c r="D37" s="114">
        <f>(400+1506+107172)/1000</f>
        <v>109.078</v>
      </c>
      <c r="E37" s="41" t="s">
        <v>354</v>
      </c>
      <c r="F37" s="18">
        <f>SUM(C37,D37)</f>
        <v>109.078</v>
      </c>
      <c r="G37" s="2"/>
      <c r="H37" s="3"/>
      <c r="I37" s="41" t="s">
        <v>354</v>
      </c>
      <c r="J37" s="3">
        <f>(65322+1506)/1000</f>
        <v>66.828</v>
      </c>
      <c r="K37" s="7"/>
    </row>
    <row r="38" spans="1:11" ht="31.5">
      <c r="A38" s="141">
        <v>32</v>
      </c>
      <c r="B38" s="142" t="s">
        <v>353</v>
      </c>
      <c r="C38" s="3"/>
      <c r="D38" s="114">
        <f>1298/1000</f>
        <v>1.298</v>
      </c>
      <c r="E38" s="41" t="s">
        <v>7</v>
      </c>
      <c r="F38" s="18">
        <f>SUM(C38,D38)</f>
        <v>1.298</v>
      </c>
      <c r="G38" s="2"/>
      <c r="H38" s="3"/>
      <c r="I38" s="41"/>
      <c r="J38" s="3"/>
      <c r="K38" s="7"/>
    </row>
    <row r="39" spans="1:11" ht="15.75">
      <c r="A39" s="141">
        <v>33</v>
      </c>
      <c r="B39" s="41" t="s">
        <v>352</v>
      </c>
      <c r="C39" s="3"/>
      <c r="D39" s="114">
        <f>25507.74/1000</f>
        <v>25.507740000000002</v>
      </c>
      <c r="E39" s="41" t="s">
        <v>351</v>
      </c>
      <c r="F39" s="18">
        <f>SUM(C39,D39)</f>
        <v>25.507740000000002</v>
      </c>
      <c r="G39" s="2"/>
      <c r="H39" s="3"/>
      <c r="I39" s="41" t="s">
        <v>351</v>
      </c>
      <c r="J39" s="3">
        <f>2664.78/1000</f>
        <v>2.6647800000000004</v>
      </c>
      <c r="K39" s="7"/>
    </row>
    <row r="40" spans="1:11" ht="15.75">
      <c r="A40" s="141">
        <v>34</v>
      </c>
      <c r="B40" s="41" t="s">
        <v>340</v>
      </c>
      <c r="C40" s="3"/>
      <c r="D40" s="114">
        <f>6991.92/1000</f>
        <v>6.99192</v>
      </c>
      <c r="E40" s="41" t="s">
        <v>350</v>
      </c>
      <c r="F40" s="18">
        <f>SUM(C40,D40)</f>
        <v>6.99192</v>
      </c>
      <c r="G40" s="2"/>
      <c r="H40" s="3"/>
      <c r="I40" s="41"/>
      <c r="J40" s="3"/>
      <c r="K40" s="7"/>
    </row>
    <row r="41" spans="1:11" ht="15.75">
      <c r="A41" s="141">
        <v>35</v>
      </c>
      <c r="B41" s="41" t="s">
        <v>349</v>
      </c>
      <c r="C41" s="3"/>
      <c r="D41" s="114">
        <f>106591.99/1000</f>
        <v>106.59199000000001</v>
      </c>
      <c r="E41" s="41" t="s">
        <v>7</v>
      </c>
      <c r="F41" s="18">
        <f>SUM(C41,D41)</f>
        <v>106.59199000000001</v>
      </c>
      <c r="G41" s="2"/>
      <c r="H41" s="3"/>
      <c r="I41" s="41"/>
      <c r="J41" s="3"/>
      <c r="K41" s="7"/>
    </row>
    <row r="42" spans="1:11" ht="15.75">
      <c r="A42" s="19"/>
      <c r="B42" s="2"/>
      <c r="C42" s="3"/>
      <c r="D42" s="3"/>
      <c r="E42" s="41"/>
      <c r="F42" s="18">
        <f>SUM(C42,D42)</f>
        <v>0</v>
      </c>
      <c r="G42" s="2"/>
      <c r="H42" s="3"/>
      <c r="I42" s="41"/>
      <c r="J42" s="3"/>
      <c r="K42" s="7"/>
    </row>
    <row r="43" spans="1:11" ht="15.75">
      <c r="A43" s="19"/>
      <c r="B43" s="2"/>
      <c r="C43" s="3"/>
      <c r="D43" s="3"/>
      <c r="E43" s="41"/>
      <c r="F43" s="18">
        <f>SUM(C43,D43)</f>
        <v>0</v>
      </c>
      <c r="G43" s="2"/>
      <c r="H43" s="3"/>
      <c r="I43" s="41"/>
      <c r="J43" s="3"/>
      <c r="K43" s="7"/>
    </row>
    <row r="44" spans="1:11" ht="15.75">
      <c r="A44" s="12"/>
      <c r="B44" s="2"/>
      <c r="C44" s="3"/>
      <c r="D44" s="3"/>
      <c r="E44" s="41"/>
      <c r="F44" s="18">
        <f>SUM(C44,D44)</f>
        <v>0</v>
      </c>
      <c r="G44" s="2"/>
      <c r="H44" s="3"/>
      <c r="I44" s="41"/>
      <c r="J44" s="3"/>
      <c r="K44" s="7"/>
    </row>
    <row r="45" spans="1:11" ht="15.75">
      <c r="A45" s="12"/>
      <c r="B45" s="2"/>
      <c r="C45" s="3"/>
      <c r="D45" s="3"/>
      <c r="E45" s="41"/>
      <c r="F45" s="18">
        <f>SUM(C45,D45)</f>
        <v>0</v>
      </c>
      <c r="G45" s="2"/>
      <c r="H45" s="3"/>
      <c r="I45" s="41"/>
      <c r="J45" s="3"/>
      <c r="K45" s="7"/>
    </row>
    <row r="46" spans="1:11" ht="15.75">
      <c r="A46" s="47"/>
      <c r="B46" s="4"/>
      <c r="C46" s="45"/>
      <c r="D46" s="45"/>
      <c r="E46" s="46"/>
      <c r="F46" s="18">
        <f>SUM(C46,D46)</f>
        <v>0</v>
      </c>
      <c r="G46" s="4"/>
      <c r="H46" s="45"/>
      <c r="I46" s="46"/>
      <c r="J46" s="45"/>
      <c r="K46" s="7"/>
    </row>
    <row r="47" spans="1:11" ht="15.75">
      <c r="A47" s="47"/>
      <c r="B47" s="4"/>
      <c r="C47" s="45"/>
      <c r="D47" s="45"/>
      <c r="E47" s="46"/>
      <c r="F47" s="18">
        <f>SUM(C47,D47)</f>
        <v>0</v>
      </c>
      <c r="G47" s="4"/>
      <c r="H47" s="45"/>
      <c r="I47" s="46"/>
      <c r="J47" s="45"/>
      <c r="K47" s="7"/>
    </row>
    <row r="48" spans="1:11" ht="15.75">
      <c r="A48" s="47"/>
      <c r="B48" s="4"/>
      <c r="C48" s="45"/>
      <c r="D48" s="45"/>
      <c r="E48" s="46"/>
      <c r="F48" s="18">
        <f>SUM(C48,D48)</f>
        <v>0</v>
      </c>
      <c r="G48" s="4"/>
      <c r="H48" s="45"/>
      <c r="I48" s="46"/>
      <c r="J48" s="45"/>
      <c r="K48" s="7"/>
    </row>
    <row r="49" spans="1:11" ht="15.75">
      <c r="A49" s="4"/>
      <c r="B49" s="13" t="s">
        <v>6</v>
      </c>
      <c r="C49" s="14">
        <f>SUM(C5:C48)</f>
        <v>164.53</v>
      </c>
      <c r="D49" s="14">
        <f>SUM(D6:D48)</f>
        <v>2986.6531599999994</v>
      </c>
      <c r="E49" s="15"/>
      <c r="F49" s="17">
        <f>SUM(C49,D49)</f>
        <v>3151.1831599999996</v>
      </c>
      <c r="G49" s="40"/>
      <c r="H49" s="14">
        <f>SUM(H5:H48)</f>
        <v>164.529</v>
      </c>
      <c r="I49" s="15"/>
      <c r="J49" s="14">
        <f>SUM(J5:J48)</f>
        <v>797.5466099999999</v>
      </c>
      <c r="K49" s="17">
        <f>C49-H49</f>
        <v>0.0010000000000047748</v>
      </c>
    </row>
    <row r="52" spans="2:8" ht="15.75">
      <c r="B52" s="11" t="s">
        <v>90</v>
      </c>
      <c r="F52" s="8"/>
      <c r="G52" s="37" t="s">
        <v>348</v>
      </c>
      <c r="H52" s="38"/>
    </row>
    <row r="53" spans="2:8" ht="15">
      <c r="B53" s="11"/>
      <c r="F53" s="9" t="s">
        <v>3</v>
      </c>
      <c r="G53" s="10"/>
      <c r="H53" s="10"/>
    </row>
    <row r="54" spans="2:8" ht="15.75">
      <c r="B54" s="11" t="s">
        <v>64</v>
      </c>
      <c r="F54" s="8"/>
      <c r="G54" s="37" t="s">
        <v>347</v>
      </c>
      <c r="H54" s="38"/>
    </row>
    <row r="55" spans="6:8" ht="15">
      <c r="F55" s="9" t="s">
        <v>3</v>
      </c>
      <c r="G55" s="10"/>
      <c r="H55" s="10"/>
    </row>
  </sheetData>
  <sheetProtection/>
  <mergeCells count="10">
    <mergeCell ref="K3:K4"/>
    <mergeCell ref="A2:K2"/>
    <mergeCell ref="B1:J1"/>
    <mergeCell ref="C3:E3"/>
    <mergeCell ref="G54:H54"/>
    <mergeCell ref="G52:H52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7.14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418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31.5">
      <c r="A5" s="12">
        <v>1</v>
      </c>
      <c r="B5" s="41" t="s">
        <v>417</v>
      </c>
      <c r="C5" s="3"/>
      <c r="D5" s="3">
        <v>40.2</v>
      </c>
      <c r="E5" s="41" t="s">
        <v>7</v>
      </c>
      <c r="F5" s="18">
        <f>SUM(C5,D5)</f>
        <v>40.2</v>
      </c>
      <c r="G5" s="70"/>
      <c r="H5" s="3"/>
      <c r="I5" s="41" t="s">
        <v>7</v>
      </c>
      <c r="J5" s="3">
        <v>40.2</v>
      </c>
      <c r="K5" s="7"/>
    </row>
    <row r="6" spans="1:11" ht="15.75">
      <c r="A6" s="12">
        <v>2</v>
      </c>
      <c r="B6" s="41" t="s">
        <v>396</v>
      </c>
      <c r="C6" s="3"/>
      <c r="D6" s="3">
        <v>216.4</v>
      </c>
      <c r="E6" s="41" t="s">
        <v>7</v>
      </c>
      <c r="F6" s="18">
        <f>SUM(C6,D6)</f>
        <v>216.4</v>
      </c>
      <c r="G6" s="70"/>
      <c r="H6" s="3"/>
      <c r="I6" s="41" t="s">
        <v>7</v>
      </c>
      <c r="J6" s="3">
        <v>216.4</v>
      </c>
      <c r="K6" s="7"/>
    </row>
    <row r="7" spans="1:11" ht="31.5">
      <c r="A7" s="12">
        <v>3</v>
      </c>
      <c r="B7" s="41" t="s">
        <v>416</v>
      </c>
      <c r="C7" s="3"/>
      <c r="D7" s="3">
        <v>2.5</v>
      </c>
      <c r="E7" s="41" t="s">
        <v>7</v>
      </c>
      <c r="F7" s="18">
        <f>SUM(C7,D7)</f>
        <v>2.5</v>
      </c>
      <c r="G7" s="70"/>
      <c r="H7" s="3"/>
      <c r="I7" s="41" t="s">
        <v>7</v>
      </c>
      <c r="J7" s="3">
        <v>2.5</v>
      </c>
      <c r="K7" s="7"/>
    </row>
    <row r="8" spans="1:11" ht="15.75">
      <c r="A8" s="12">
        <v>5</v>
      </c>
      <c r="B8" s="41" t="s">
        <v>415</v>
      </c>
      <c r="C8" s="3"/>
      <c r="D8" s="3">
        <v>8.1</v>
      </c>
      <c r="E8" s="41" t="s">
        <v>7</v>
      </c>
      <c r="F8" s="18">
        <f>SUM(C8,D8)</f>
        <v>8.1</v>
      </c>
      <c r="G8" s="70"/>
      <c r="H8" s="3"/>
      <c r="I8" s="41" t="s">
        <v>7</v>
      </c>
      <c r="J8" s="3">
        <v>8.1</v>
      </c>
      <c r="K8" s="7"/>
    </row>
    <row r="9" spans="1:11" ht="15.75">
      <c r="A9" s="12">
        <v>6</v>
      </c>
      <c r="B9" s="41" t="s">
        <v>414</v>
      </c>
      <c r="C9" s="3"/>
      <c r="D9" s="3">
        <v>697.8</v>
      </c>
      <c r="E9" s="41" t="s">
        <v>7</v>
      </c>
      <c r="F9" s="18">
        <f>SUM(C9,D9)</f>
        <v>697.8</v>
      </c>
      <c r="G9" s="70"/>
      <c r="H9" s="3"/>
      <c r="I9" s="41" t="s">
        <v>7</v>
      </c>
      <c r="J9" s="3">
        <v>697.8</v>
      </c>
      <c r="K9" s="7"/>
    </row>
    <row r="10" spans="1:11" ht="15.75">
      <c r="A10" s="12">
        <v>7</v>
      </c>
      <c r="B10" s="41" t="s">
        <v>413</v>
      </c>
      <c r="C10" s="3"/>
      <c r="D10" s="3">
        <v>0.5</v>
      </c>
      <c r="E10" s="41" t="s">
        <v>7</v>
      </c>
      <c r="F10" s="18">
        <f>SUM(C10,D10)</f>
        <v>0.5</v>
      </c>
      <c r="G10" s="70"/>
      <c r="H10" s="3"/>
      <c r="I10" s="41" t="s">
        <v>7</v>
      </c>
      <c r="J10" s="3">
        <v>0.5</v>
      </c>
      <c r="K10" s="7"/>
    </row>
    <row r="11" spans="1:11" ht="15.75">
      <c r="A11" s="12">
        <v>8</v>
      </c>
      <c r="B11" s="41" t="s">
        <v>412</v>
      </c>
      <c r="C11" s="3"/>
      <c r="D11" s="3">
        <v>242.5</v>
      </c>
      <c r="E11" s="41" t="s">
        <v>7</v>
      </c>
      <c r="F11" s="18">
        <f>SUM(C11,D11)</f>
        <v>242.5</v>
      </c>
      <c r="G11" s="70"/>
      <c r="H11" s="3"/>
      <c r="I11" s="41" t="s">
        <v>7</v>
      </c>
      <c r="J11" s="3">
        <v>242.5</v>
      </c>
      <c r="K11" s="7"/>
    </row>
    <row r="12" spans="1:11" ht="31.5">
      <c r="A12" s="12">
        <v>9</v>
      </c>
      <c r="B12" s="41" t="s">
        <v>411</v>
      </c>
      <c r="C12" s="3"/>
      <c r="D12" s="3">
        <v>22.2</v>
      </c>
      <c r="E12" s="41" t="s">
        <v>7</v>
      </c>
      <c r="F12" s="18">
        <f>SUM(C12,D12)</f>
        <v>22.2</v>
      </c>
      <c r="G12" s="70"/>
      <c r="H12" s="3"/>
      <c r="I12" s="41" t="s">
        <v>7</v>
      </c>
      <c r="J12" s="3">
        <v>22.2</v>
      </c>
      <c r="K12" s="7"/>
    </row>
    <row r="13" spans="1:11" ht="15.75">
      <c r="A13" s="12">
        <v>10</v>
      </c>
      <c r="B13" s="41" t="s">
        <v>410</v>
      </c>
      <c r="C13" s="3"/>
      <c r="D13" s="3">
        <v>37.4</v>
      </c>
      <c r="E13" s="41" t="s">
        <v>7</v>
      </c>
      <c r="F13" s="18">
        <f>SUM(C13,D13)</f>
        <v>37.4</v>
      </c>
      <c r="G13" s="70"/>
      <c r="H13" s="3"/>
      <c r="I13" s="41" t="s">
        <v>7</v>
      </c>
      <c r="J13" s="3">
        <v>37.4</v>
      </c>
      <c r="K13" s="7"/>
    </row>
    <row r="14" spans="1:11" ht="31.5">
      <c r="A14" s="47">
        <v>11</v>
      </c>
      <c r="B14" s="41" t="s">
        <v>409</v>
      </c>
      <c r="C14" s="45"/>
      <c r="D14" s="45">
        <v>14.3</v>
      </c>
      <c r="E14" s="41" t="s">
        <v>7</v>
      </c>
      <c r="F14" s="18">
        <f>SUM(C14,D14)</f>
        <v>14.3</v>
      </c>
      <c r="G14" s="146"/>
      <c r="H14" s="45"/>
      <c r="I14" s="41" t="s">
        <v>7</v>
      </c>
      <c r="J14" s="45">
        <v>14.3</v>
      </c>
      <c r="K14" s="7"/>
    </row>
    <row r="15" spans="1:11" ht="15.75">
      <c r="A15" s="47">
        <v>12</v>
      </c>
      <c r="B15" s="41" t="s">
        <v>408</v>
      </c>
      <c r="C15" s="45"/>
      <c r="D15" s="45">
        <v>33.8</v>
      </c>
      <c r="E15" s="41" t="s">
        <v>7</v>
      </c>
      <c r="F15" s="18">
        <f>SUM(C15,D15)</f>
        <v>33.8</v>
      </c>
      <c r="G15" s="146"/>
      <c r="H15" s="45"/>
      <c r="I15" s="41" t="s">
        <v>7</v>
      </c>
      <c r="J15" s="45">
        <v>33.8</v>
      </c>
      <c r="K15" s="7"/>
    </row>
    <row r="16" spans="1:11" ht="31.5">
      <c r="A16" s="47">
        <v>13</v>
      </c>
      <c r="B16" s="41" t="s">
        <v>407</v>
      </c>
      <c r="C16" s="45"/>
      <c r="D16" s="45">
        <v>0.2</v>
      </c>
      <c r="E16" s="41" t="s">
        <v>7</v>
      </c>
      <c r="F16" s="18">
        <f>SUM(C16,D16)</f>
        <v>0.2</v>
      </c>
      <c r="G16" s="146"/>
      <c r="H16" s="45"/>
      <c r="I16" s="41" t="s">
        <v>7</v>
      </c>
      <c r="J16" s="45">
        <v>0.2</v>
      </c>
      <c r="K16" s="7"/>
    </row>
    <row r="17" spans="1:11" ht="31.5">
      <c r="A17" s="47">
        <v>14</v>
      </c>
      <c r="B17" s="41" t="s">
        <v>406</v>
      </c>
      <c r="C17" s="45"/>
      <c r="D17" s="45">
        <v>336</v>
      </c>
      <c r="E17" s="41" t="s">
        <v>7</v>
      </c>
      <c r="F17" s="18">
        <f>SUM(C17,D17)</f>
        <v>336</v>
      </c>
      <c r="G17" s="146"/>
      <c r="H17" s="45"/>
      <c r="I17" s="41" t="s">
        <v>7</v>
      </c>
      <c r="J17" s="45">
        <v>336</v>
      </c>
      <c r="K17" s="7"/>
    </row>
    <row r="18" spans="1:11" ht="31.5">
      <c r="A18" s="47">
        <v>15</v>
      </c>
      <c r="B18" s="41" t="s">
        <v>405</v>
      </c>
      <c r="C18" s="45"/>
      <c r="D18" s="45">
        <v>637.3</v>
      </c>
      <c r="E18" s="41" t="s">
        <v>7</v>
      </c>
      <c r="F18" s="18">
        <f>SUM(C18,D18)</f>
        <v>637.3</v>
      </c>
      <c r="G18" s="146"/>
      <c r="H18" s="45"/>
      <c r="I18" s="41" t="s">
        <v>7</v>
      </c>
      <c r="J18" s="45">
        <v>637.3</v>
      </c>
      <c r="K18" s="7"/>
    </row>
    <row r="19" spans="1:11" ht="15.75">
      <c r="A19" s="47">
        <v>16</v>
      </c>
      <c r="B19" s="41" t="s">
        <v>399</v>
      </c>
      <c r="C19" s="45"/>
      <c r="D19" s="45">
        <v>1.9</v>
      </c>
      <c r="E19" s="41" t="s">
        <v>7</v>
      </c>
      <c r="F19" s="18">
        <f>SUM(C19,D19)</f>
        <v>1.9</v>
      </c>
      <c r="G19" s="146"/>
      <c r="H19" s="45"/>
      <c r="I19" s="41" t="s">
        <v>7</v>
      </c>
      <c r="J19" s="45">
        <v>1.9</v>
      </c>
      <c r="K19" s="7"/>
    </row>
    <row r="20" spans="1:11" ht="15.75">
      <c r="A20" s="47">
        <v>17</v>
      </c>
      <c r="B20" s="41" t="s">
        <v>404</v>
      </c>
      <c r="C20" s="45"/>
      <c r="D20" s="45">
        <v>9.1</v>
      </c>
      <c r="E20" s="41" t="s">
        <v>7</v>
      </c>
      <c r="F20" s="18">
        <f>SUM(C20,D20)</f>
        <v>9.1</v>
      </c>
      <c r="G20" s="146"/>
      <c r="H20" s="45"/>
      <c r="I20" s="41" t="s">
        <v>7</v>
      </c>
      <c r="J20" s="45">
        <v>9.1</v>
      </c>
      <c r="K20" s="7"/>
    </row>
    <row r="21" spans="1:11" ht="15.75">
      <c r="A21" s="47">
        <v>18</v>
      </c>
      <c r="B21" s="41" t="s">
        <v>403</v>
      </c>
      <c r="C21" s="45"/>
      <c r="D21" s="45">
        <v>57.1</v>
      </c>
      <c r="E21" s="41" t="s">
        <v>7</v>
      </c>
      <c r="F21" s="18">
        <f>SUM(C21,D21)</f>
        <v>57.1</v>
      </c>
      <c r="G21" s="146"/>
      <c r="H21" s="45"/>
      <c r="I21" s="41" t="s">
        <v>7</v>
      </c>
      <c r="J21" s="45">
        <v>57.1</v>
      </c>
      <c r="K21" s="7"/>
    </row>
    <row r="22" spans="1:11" ht="15.75">
      <c r="A22" s="47">
        <v>19</v>
      </c>
      <c r="B22" s="41" t="s">
        <v>402</v>
      </c>
      <c r="C22" s="45"/>
      <c r="D22" s="45">
        <v>138.4</v>
      </c>
      <c r="E22" s="41" t="s">
        <v>7</v>
      </c>
      <c r="F22" s="18">
        <f>SUM(C22,D22)</f>
        <v>138.4</v>
      </c>
      <c r="G22" s="146"/>
      <c r="H22" s="45"/>
      <c r="I22" s="41" t="s">
        <v>7</v>
      </c>
      <c r="J22" s="45">
        <v>138.4</v>
      </c>
      <c r="K22" s="7"/>
    </row>
    <row r="23" spans="1:11" ht="31.5">
      <c r="A23" s="47">
        <v>20</v>
      </c>
      <c r="B23" s="41" t="s">
        <v>401</v>
      </c>
      <c r="C23" s="45"/>
      <c r="D23" s="45">
        <v>15.5</v>
      </c>
      <c r="E23" s="41" t="s">
        <v>7</v>
      </c>
      <c r="F23" s="18">
        <f>SUM(C23,D23)</f>
        <v>15.5</v>
      </c>
      <c r="G23" s="146"/>
      <c r="H23" s="45"/>
      <c r="I23" s="41" t="s">
        <v>7</v>
      </c>
      <c r="J23" s="45">
        <v>15.5</v>
      </c>
      <c r="K23" s="7"/>
    </row>
    <row r="24" spans="1:11" ht="15.75">
      <c r="A24" s="47">
        <v>21</v>
      </c>
      <c r="B24" s="41" t="s">
        <v>395</v>
      </c>
      <c r="C24" s="45"/>
      <c r="D24" s="45">
        <v>208.7</v>
      </c>
      <c r="E24" s="41" t="s">
        <v>400</v>
      </c>
      <c r="F24" s="18">
        <f>SUM(C24,D24)</f>
        <v>208.7</v>
      </c>
      <c r="G24" s="146"/>
      <c r="H24" s="45"/>
      <c r="I24" s="41" t="s">
        <v>400</v>
      </c>
      <c r="J24" s="45">
        <v>208.7</v>
      </c>
      <c r="K24" s="7"/>
    </row>
    <row r="25" spans="1:11" ht="15.75">
      <c r="A25" s="47">
        <v>22</v>
      </c>
      <c r="B25" s="41" t="s">
        <v>395</v>
      </c>
      <c r="C25" s="45"/>
      <c r="D25" s="45">
        <f>83.6-D26-D27+1</f>
        <v>13.299999999999994</v>
      </c>
      <c r="E25" s="41" t="s">
        <v>397</v>
      </c>
      <c r="F25" s="18">
        <f>SUM(C25,D25)</f>
        <v>13.299999999999994</v>
      </c>
      <c r="G25" s="146"/>
      <c r="H25" s="45"/>
      <c r="I25" s="41" t="s">
        <v>397</v>
      </c>
      <c r="J25" s="45">
        <f>83.6-J26-J27+1</f>
        <v>13.299999999999994</v>
      </c>
      <c r="K25" s="7"/>
    </row>
    <row r="26" spans="1:11" ht="15.75">
      <c r="A26" s="47">
        <v>23</v>
      </c>
      <c r="B26" s="41" t="s">
        <v>399</v>
      </c>
      <c r="C26" s="45"/>
      <c r="D26" s="45">
        <f>13.5+6.8+40.1+6.1</f>
        <v>66.5</v>
      </c>
      <c r="E26" s="41" t="s">
        <v>397</v>
      </c>
      <c r="F26" s="18">
        <f>SUM(C26,D26)</f>
        <v>66.5</v>
      </c>
      <c r="G26" s="146"/>
      <c r="H26" s="45"/>
      <c r="I26" s="41" t="s">
        <v>397</v>
      </c>
      <c r="J26" s="45">
        <f>13.5+6.8+40.1+6.1</f>
        <v>66.5</v>
      </c>
      <c r="K26" s="7"/>
    </row>
    <row r="27" spans="1:11" ht="31.5">
      <c r="A27" s="47">
        <v>24</v>
      </c>
      <c r="B27" s="41" t="s">
        <v>398</v>
      </c>
      <c r="C27" s="45"/>
      <c r="D27" s="45">
        <v>4.8</v>
      </c>
      <c r="E27" s="41" t="s">
        <v>397</v>
      </c>
      <c r="F27" s="18">
        <f>SUM(C27,D27)</f>
        <v>4.8</v>
      </c>
      <c r="G27" s="146"/>
      <c r="H27" s="45"/>
      <c r="I27" s="41" t="s">
        <v>397</v>
      </c>
      <c r="J27" s="45">
        <v>4.8</v>
      </c>
      <c r="K27" s="7"/>
    </row>
    <row r="28" spans="1:11" ht="15.75">
      <c r="A28" s="47">
        <v>25</v>
      </c>
      <c r="B28" s="41" t="s">
        <v>396</v>
      </c>
      <c r="C28" s="45"/>
      <c r="D28" s="45">
        <f>2+1.3+9.4+2.7+6.3+1.3+11.6+25.2+0.5</f>
        <v>60.3</v>
      </c>
      <c r="E28" s="41" t="s">
        <v>390</v>
      </c>
      <c r="F28" s="18">
        <f>SUM(C28,D28)</f>
        <v>60.3</v>
      </c>
      <c r="G28" s="146"/>
      <c r="H28" s="45"/>
      <c r="I28" s="41" t="s">
        <v>390</v>
      </c>
      <c r="J28" s="45">
        <f>2+1.3+9.4+2.7+6.3+1.3+11.6+25.2+0.5</f>
        <v>60.3</v>
      </c>
      <c r="K28" s="7"/>
    </row>
    <row r="29" spans="1:11" ht="15.75">
      <c r="A29" s="47">
        <v>26</v>
      </c>
      <c r="B29" s="41" t="s">
        <v>395</v>
      </c>
      <c r="C29" s="45"/>
      <c r="D29" s="45">
        <f>42.2+7.6</f>
        <v>49.800000000000004</v>
      </c>
      <c r="E29" s="41" t="s">
        <v>390</v>
      </c>
      <c r="F29" s="18">
        <f>SUM(C29,D29)</f>
        <v>49.800000000000004</v>
      </c>
      <c r="G29" s="146"/>
      <c r="H29" s="45"/>
      <c r="I29" s="41" t="s">
        <v>390</v>
      </c>
      <c r="J29" s="45">
        <f>42.2+7.6</f>
        <v>49.800000000000004</v>
      </c>
      <c r="K29" s="7"/>
    </row>
    <row r="30" spans="1:11" ht="31.5">
      <c r="A30" s="47">
        <v>27</v>
      </c>
      <c r="B30" s="41" t="s">
        <v>394</v>
      </c>
      <c r="C30" s="45"/>
      <c r="D30" s="45">
        <v>6.2</v>
      </c>
      <c r="E30" s="41" t="s">
        <v>390</v>
      </c>
      <c r="F30" s="18">
        <f>SUM(C30,D30)</f>
        <v>6.2</v>
      </c>
      <c r="G30" s="146"/>
      <c r="H30" s="45"/>
      <c r="I30" s="41" t="s">
        <v>390</v>
      </c>
      <c r="J30" s="45">
        <v>6.2</v>
      </c>
      <c r="K30" s="7"/>
    </row>
    <row r="31" spans="1:11" ht="15.75">
      <c r="A31" s="47">
        <v>28</v>
      </c>
      <c r="B31" s="41" t="s">
        <v>393</v>
      </c>
      <c r="C31" s="45"/>
      <c r="D31" s="45">
        <v>289.8</v>
      </c>
      <c r="E31" s="41" t="s">
        <v>392</v>
      </c>
      <c r="F31" s="18">
        <f>SUM(C31,D31)</f>
        <v>289.8</v>
      </c>
      <c r="G31" s="146"/>
      <c r="H31" s="45"/>
      <c r="I31" s="41" t="s">
        <v>392</v>
      </c>
      <c r="J31" s="45">
        <v>289.8</v>
      </c>
      <c r="K31" s="7"/>
    </row>
    <row r="32" spans="1:11" ht="15.75">
      <c r="A32" s="47">
        <v>29</v>
      </c>
      <c r="B32" s="41" t="s">
        <v>391</v>
      </c>
      <c r="C32" s="45"/>
      <c r="D32" s="45">
        <v>1.2</v>
      </c>
      <c r="E32" s="41" t="s">
        <v>390</v>
      </c>
      <c r="F32" s="18">
        <f>SUM(C32,D32)</f>
        <v>1.2</v>
      </c>
      <c r="G32" s="146"/>
      <c r="H32" s="45"/>
      <c r="I32" s="41" t="s">
        <v>390</v>
      </c>
      <c r="J32" s="45">
        <v>1.2</v>
      </c>
      <c r="K32" s="7"/>
    </row>
    <row r="33" spans="1:11" ht="15.75">
      <c r="A33" s="4"/>
      <c r="B33" s="13" t="s">
        <v>6</v>
      </c>
      <c r="C33" s="14">
        <f>SUM(C5:C15)</f>
        <v>0</v>
      </c>
      <c r="D33" s="14">
        <f>SUM(D5:D32)</f>
        <v>3211.8</v>
      </c>
      <c r="E33" s="15"/>
      <c r="F33" s="16">
        <f>SUM(C33,D33)</f>
        <v>3211.8</v>
      </c>
      <c r="G33" s="40"/>
      <c r="H33" s="14">
        <f>SUM(H5:H15)</f>
        <v>0</v>
      </c>
      <c r="I33" s="15"/>
      <c r="J33" s="14">
        <f>SUM(J5:J32)</f>
        <v>3211.8</v>
      </c>
      <c r="K33" s="17">
        <f>C33-H33</f>
        <v>0</v>
      </c>
    </row>
    <row r="36" spans="2:8" ht="15.75">
      <c r="B36" s="11" t="s">
        <v>157</v>
      </c>
      <c r="F36" s="8"/>
      <c r="G36" s="37" t="s">
        <v>389</v>
      </c>
      <c r="H36" s="38"/>
    </row>
    <row r="37" spans="2:8" ht="15">
      <c r="B37" s="11"/>
      <c r="F37" s="9" t="s">
        <v>3</v>
      </c>
      <c r="G37" s="10"/>
      <c r="H37" s="10"/>
    </row>
    <row r="38" spans="2:8" ht="15.75">
      <c r="B38" s="11" t="s">
        <v>64</v>
      </c>
      <c r="D38" s="44"/>
      <c r="F38" s="8"/>
      <c r="G38" s="37" t="s">
        <v>388</v>
      </c>
      <c r="H38" s="38"/>
    </row>
    <row r="39" spans="6:8" ht="15">
      <c r="F39" s="9" t="s">
        <v>3</v>
      </c>
      <c r="G39" s="10"/>
      <c r="H39" s="10"/>
    </row>
  </sheetData>
  <sheetProtection/>
  <mergeCells count="10">
    <mergeCell ref="K3:K4"/>
    <mergeCell ref="A2:K2"/>
    <mergeCell ref="B1:J1"/>
    <mergeCell ref="C3:E3"/>
    <mergeCell ref="G38:H38"/>
    <mergeCell ref="G36:H36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="90" zoomScaleNormal="80" zoomScaleSheetLayoutView="90" zoomScalePageLayoutView="0" workbookViewId="0" topLeftCell="A1">
      <selection activeCell="A2" sqref="A2:K2"/>
    </sheetView>
  </sheetViews>
  <sheetFormatPr defaultColWidth="9.140625" defaultRowHeight="15"/>
  <cols>
    <col min="1" max="1" width="7.28125" style="0" customWidth="1"/>
    <col min="2" max="2" width="27.8515625" style="0" customWidth="1"/>
    <col min="3" max="3" width="14.421875" style="0" customWidth="1"/>
    <col min="4" max="4" width="16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447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446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47.25">
      <c r="A5" s="19">
        <v>1</v>
      </c>
      <c r="B5" s="41" t="s">
        <v>445</v>
      </c>
      <c r="C5" s="3"/>
      <c r="D5" s="3">
        <f>1778.8+193+0.6+30.2+4.3+203+1193.1+16.4</f>
        <v>3419.3999999999996</v>
      </c>
      <c r="E5" s="41" t="s">
        <v>7</v>
      </c>
      <c r="F5" s="18">
        <f>SUM(C5,D5)</f>
        <v>3419.3999999999996</v>
      </c>
      <c r="G5" s="2"/>
      <c r="H5" s="3"/>
      <c r="I5" s="41" t="s">
        <v>7</v>
      </c>
      <c r="J5" s="3">
        <f>1778.8+193+0.6+30.2+4.3+203+1193.1+16.4</f>
        <v>3419.3999999999996</v>
      </c>
      <c r="K5" s="7"/>
    </row>
    <row r="6" spans="1:11" ht="31.5">
      <c r="A6" s="19">
        <v>2</v>
      </c>
      <c r="B6" s="41" t="s">
        <v>444</v>
      </c>
      <c r="C6" s="3"/>
      <c r="D6" s="3"/>
      <c r="E6" s="41" t="s">
        <v>7</v>
      </c>
      <c r="F6" s="18">
        <f>SUM(C6,D6)</f>
        <v>0</v>
      </c>
      <c r="G6" s="2"/>
      <c r="H6" s="3"/>
      <c r="I6" s="41" t="s">
        <v>7</v>
      </c>
      <c r="J6" s="3"/>
      <c r="K6" s="7"/>
    </row>
    <row r="7" spans="1:11" ht="15.75">
      <c r="A7" s="19">
        <v>3</v>
      </c>
      <c r="B7" s="2" t="s">
        <v>20</v>
      </c>
      <c r="C7" s="3"/>
      <c r="D7" s="3">
        <f>0.5+2+0.3+4+0.3</f>
        <v>7.1</v>
      </c>
      <c r="E7" s="41" t="s">
        <v>7</v>
      </c>
      <c r="F7" s="18">
        <f>SUM(C7,D7)</f>
        <v>7.1</v>
      </c>
      <c r="G7" s="2"/>
      <c r="H7" s="3"/>
      <c r="I7" s="41" t="s">
        <v>7</v>
      </c>
      <c r="J7" s="3">
        <f>0.5+2+0.3+4+0.3</f>
        <v>7.1</v>
      </c>
      <c r="K7" s="7"/>
    </row>
    <row r="8" spans="1:11" ht="15.75">
      <c r="A8" s="19">
        <v>4</v>
      </c>
      <c r="B8" s="2" t="s">
        <v>443</v>
      </c>
      <c r="C8" s="3"/>
      <c r="D8" s="3"/>
      <c r="E8" s="41" t="s">
        <v>7</v>
      </c>
      <c r="F8" s="18">
        <f>SUM(C8,D8)</f>
        <v>0</v>
      </c>
      <c r="G8" s="2"/>
      <c r="H8" s="3"/>
      <c r="I8" s="41" t="s">
        <v>7</v>
      </c>
      <c r="J8" s="3"/>
      <c r="K8" s="7"/>
    </row>
    <row r="9" spans="1:11" ht="15.75">
      <c r="A9" s="19">
        <v>5</v>
      </c>
      <c r="B9" s="2" t="s">
        <v>442</v>
      </c>
      <c r="C9" s="3"/>
      <c r="D9" s="3">
        <f>2.5+7.5+5.4+4.8+18+3.6+4.7+3.6</f>
        <v>50.10000000000001</v>
      </c>
      <c r="E9" s="41" t="s">
        <v>7</v>
      </c>
      <c r="F9" s="18">
        <f>SUM(C9,D9)</f>
        <v>50.10000000000001</v>
      </c>
      <c r="G9" s="12"/>
      <c r="H9" s="3"/>
      <c r="I9" s="41" t="s">
        <v>7</v>
      </c>
      <c r="J9" s="3">
        <f>2.5+7.5+5.4+4.8+18+3.6+4.7+3.6</f>
        <v>50.10000000000001</v>
      </c>
      <c r="K9" s="7"/>
    </row>
    <row r="10" spans="1:11" ht="31.5">
      <c r="A10" s="19">
        <v>6</v>
      </c>
      <c r="B10" s="41" t="s">
        <v>441</v>
      </c>
      <c r="C10" s="3"/>
      <c r="D10" s="114">
        <f>54.3+80.5+145.7</f>
        <v>280.5</v>
      </c>
      <c r="E10" s="41" t="s">
        <v>7</v>
      </c>
      <c r="F10" s="18">
        <f>SUM(C10,D10)</f>
        <v>280.5</v>
      </c>
      <c r="G10" s="12"/>
      <c r="H10" s="3"/>
      <c r="I10" s="41" t="s">
        <v>7</v>
      </c>
      <c r="J10" s="114">
        <f>54.3+80.5+145.7</f>
        <v>280.5</v>
      </c>
      <c r="K10" s="7"/>
    </row>
    <row r="11" spans="1:11" ht="31.5">
      <c r="A11" s="19">
        <v>7</v>
      </c>
      <c r="B11" s="41" t="s">
        <v>440</v>
      </c>
      <c r="C11" s="3"/>
      <c r="D11" s="114">
        <v>36.5</v>
      </c>
      <c r="E11" s="41" t="s">
        <v>7</v>
      </c>
      <c r="F11" s="18">
        <f>SUM(C11,D11)</f>
        <v>36.5</v>
      </c>
      <c r="G11" s="12"/>
      <c r="H11" s="3"/>
      <c r="I11" s="41" t="s">
        <v>7</v>
      </c>
      <c r="J11" s="114">
        <v>36.5</v>
      </c>
      <c r="K11" s="7"/>
    </row>
    <row r="12" spans="1:11" ht="15.75">
      <c r="A12" s="19">
        <v>8</v>
      </c>
      <c r="B12" s="41" t="s">
        <v>439</v>
      </c>
      <c r="C12" s="3"/>
      <c r="D12" s="114">
        <f>97.9+86</f>
        <v>183.9</v>
      </c>
      <c r="E12" s="41" t="s">
        <v>7</v>
      </c>
      <c r="F12" s="18">
        <f>SUM(C12,D12)</f>
        <v>183.9</v>
      </c>
      <c r="G12" s="12"/>
      <c r="H12" s="3"/>
      <c r="I12" s="41" t="s">
        <v>7</v>
      </c>
      <c r="J12" s="114">
        <f>97.9+86</f>
        <v>183.9</v>
      </c>
      <c r="K12" s="7"/>
    </row>
    <row r="13" spans="1:11" ht="31.5">
      <c r="A13" s="19">
        <v>9</v>
      </c>
      <c r="B13" s="41" t="s">
        <v>438</v>
      </c>
      <c r="C13" s="3"/>
      <c r="D13" s="114">
        <f>57.4+9.4</f>
        <v>66.8</v>
      </c>
      <c r="E13" s="41" t="s">
        <v>7</v>
      </c>
      <c r="F13" s="18">
        <f>SUM(C13,D13)</f>
        <v>66.8</v>
      </c>
      <c r="G13" s="12"/>
      <c r="H13" s="3"/>
      <c r="I13" s="41" t="s">
        <v>7</v>
      </c>
      <c r="J13" s="114">
        <f>57.4+9.4</f>
        <v>66.8</v>
      </c>
      <c r="K13" s="7"/>
    </row>
    <row r="14" spans="1:11" ht="15.75">
      <c r="A14" s="19">
        <v>10</v>
      </c>
      <c r="B14" s="41" t="s">
        <v>437</v>
      </c>
      <c r="C14" s="3"/>
      <c r="D14" s="114">
        <f>4.7</f>
        <v>4.7</v>
      </c>
      <c r="E14" s="41" t="s">
        <v>7</v>
      </c>
      <c r="F14" s="18">
        <f>SUM(C14,D14)</f>
        <v>4.7</v>
      </c>
      <c r="G14" s="12"/>
      <c r="H14" s="3"/>
      <c r="I14" s="41" t="s">
        <v>7</v>
      </c>
      <c r="J14" s="114">
        <f>4.7</f>
        <v>4.7</v>
      </c>
      <c r="K14" s="7"/>
    </row>
    <row r="15" spans="1:11" ht="31.5">
      <c r="A15" s="19">
        <v>11</v>
      </c>
      <c r="B15" s="41" t="s">
        <v>436</v>
      </c>
      <c r="C15" s="3"/>
      <c r="D15" s="114">
        <f>180.8+33.7</f>
        <v>214.5</v>
      </c>
      <c r="E15" s="41" t="s">
        <v>7</v>
      </c>
      <c r="F15" s="18">
        <f>SUM(C15,D15)</f>
        <v>214.5</v>
      </c>
      <c r="G15" s="12"/>
      <c r="H15" s="3"/>
      <c r="I15" s="41" t="s">
        <v>7</v>
      </c>
      <c r="J15" s="114">
        <f>180.8+33.7</f>
        <v>214.5</v>
      </c>
      <c r="K15" s="7"/>
    </row>
    <row r="16" spans="1:11" ht="15.75">
      <c r="A16" s="19">
        <v>12</v>
      </c>
      <c r="B16" s="41" t="s">
        <v>435</v>
      </c>
      <c r="C16" s="3"/>
      <c r="D16" s="114">
        <v>3.6</v>
      </c>
      <c r="E16" s="41" t="s">
        <v>7</v>
      </c>
      <c r="F16" s="18">
        <f>SUM(C16,D16)</f>
        <v>3.6</v>
      </c>
      <c r="G16" s="12"/>
      <c r="H16" s="3"/>
      <c r="I16" s="41" t="s">
        <v>7</v>
      </c>
      <c r="J16" s="114">
        <v>3.6</v>
      </c>
      <c r="K16" s="7"/>
    </row>
    <row r="17" spans="1:11" ht="31.5">
      <c r="A17" s="19">
        <v>13</v>
      </c>
      <c r="B17" s="41" t="s">
        <v>434</v>
      </c>
      <c r="C17" s="3"/>
      <c r="D17" s="3">
        <f>45.2</f>
        <v>45.2</v>
      </c>
      <c r="E17" s="41" t="s">
        <v>7</v>
      </c>
      <c r="F17" s="18">
        <f>SUM(C17,D17)</f>
        <v>45.2</v>
      </c>
      <c r="G17" s="12"/>
      <c r="H17" s="3"/>
      <c r="I17" s="41" t="s">
        <v>7</v>
      </c>
      <c r="J17" s="3">
        <f>45.2</f>
        <v>45.2</v>
      </c>
      <c r="K17" s="7"/>
    </row>
    <row r="18" spans="1:11" ht="15.75">
      <c r="A18" s="19">
        <v>14</v>
      </c>
      <c r="B18" s="41" t="s">
        <v>433</v>
      </c>
      <c r="C18" s="3"/>
      <c r="D18" s="3">
        <v>5.4</v>
      </c>
      <c r="E18" s="41" t="s">
        <v>7</v>
      </c>
      <c r="F18" s="18">
        <f>SUM(C18,D18)</f>
        <v>5.4</v>
      </c>
      <c r="G18" s="12"/>
      <c r="H18" s="3"/>
      <c r="I18" s="41" t="s">
        <v>7</v>
      </c>
      <c r="J18" s="3">
        <v>5.4</v>
      </c>
      <c r="K18" s="7"/>
    </row>
    <row r="19" spans="1:11" ht="15.75">
      <c r="A19" s="19">
        <v>15</v>
      </c>
      <c r="B19" s="41" t="s">
        <v>432</v>
      </c>
      <c r="C19" s="3"/>
      <c r="D19" s="3">
        <f>13+4.8+4</f>
        <v>21.8</v>
      </c>
      <c r="E19" s="41" t="s">
        <v>7</v>
      </c>
      <c r="F19" s="18">
        <f>SUM(C19,D19)</f>
        <v>21.8</v>
      </c>
      <c r="G19" s="12"/>
      <c r="H19" s="3"/>
      <c r="I19" s="41" t="s">
        <v>7</v>
      </c>
      <c r="J19" s="3">
        <f>13+4.8+4</f>
        <v>21.8</v>
      </c>
      <c r="K19" s="7"/>
    </row>
    <row r="20" spans="1:11" ht="31.5">
      <c r="A20" s="19">
        <v>16</v>
      </c>
      <c r="B20" s="41" t="s">
        <v>426</v>
      </c>
      <c r="C20" s="3"/>
      <c r="D20" s="3">
        <v>26.6</v>
      </c>
      <c r="E20" s="41" t="s">
        <v>7</v>
      </c>
      <c r="F20" s="18">
        <f>SUM(C20,D20)</f>
        <v>26.6</v>
      </c>
      <c r="G20" s="12"/>
      <c r="H20" s="3"/>
      <c r="I20" s="41" t="s">
        <v>7</v>
      </c>
      <c r="J20" s="3">
        <v>26.6</v>
      </c>
      <c r="K20" s="7"/>
    </row>
    <row r="21" spans="1:11" ht="31.5">
      <c r="A21" s="19">
        <v>17</v>
      </c>
      <c r="B21" s="41" t="s">
        <v>431</v>
      </c>
      <c r="C21" s="3"/>
      <c r="D21" s="3">
        <v>2.4</v>
      </c>
      <c r="E21" s="41" t="s">
        <v>7</v>
      </c>
      <c r="F21" s="18">
        <f>SUM(C21,D21)</f>
        <v>2.4</v>
      </c>
      <c r="G21" s="12"/>
      <c r="H21" s="3"/>
      <c r="I21" s="41" t="s">
        <v>7</v>
      </c>
      <c r="J21" s="3">
        <v>2.4</v>
      </c>
      <c r="K21" s="7"/>
    </row>
    <row r="22" spans="1:11" ht="31.5">
      <c r="A22" s="19">
        <v>18</v>
      </c>
      <c r="B22" s="41" t="s">
        <v>430</v>
      </c>
      <c r="C22" s="3"/>
      <c r="D22" s="3">
        <v>1.3</v>
      </c>
      <c r="E22" s="41" t="s">
        <v>7</v>
      </c>
      <c r="F22" s="18">
        <f>SUM(C22,D22)</f>
        <v>1.3</v>
      </c>
      <c r="G22" s="12"/>
      <c r="H22" s="3"/>
      <c r="I22" s="41" t="s">
        <v>7</v>
      </c>
      <c r="J22" s="3">
        <v>1.3</v>
      </c>
      <c r="K22" s="7"/>
    </row>
    <row r="23" spans="1:11" ht="15.75">
      <c r="A23" s="19">
        <v>19</v>
      </c>
      <c r="B23" s="41" t="s">
        <v>429</v>
      </c>
      <c r="C23" s="3"/>
      <c r="D23" s="3">
        <v>4</v>
      </c>
      <c r="E23" s="41" t="s">
        <v>7</v>
      </c>
      <c r="F23" s="18">
        <f>SUM(C23,D23)</f>
        <v>4</v>
      </c>
      <c r="G23" s="12"/>
      <c r="H23" s="3"/>
      <c r="I23" s="41" t="s">
        <v>7</v>
      </c>
      <c r="J23" s="3">
        <v>4</v>
      </c>
      <c r="K23" s="7"/>
    </row>
    <row r="24" spans="1:11" ht="31.5">
      <c r="A24" s="19">
        <v>20</v>
      </c>
      <c r="B24" s="41" t="s">
        <v>428</v>
      </c>
      <c r="C24" s="3"/>
      <c r="D24" s="3">
        <v>15.2</v>
      </c>
      <c r="E24" s="41" t="s">
        <v>184</v>
      </c>
      <c r="F24" s="18">
        <f>SUM(C24,D24)</f>
        <v>15.2</v>
      </c>
      <c r="G24" s="12"/>
      <c r="H24" s="3"/>
      <c r="I24" s="41" t="s">
        <v>184</v>
      </c>
      <c r="J24" s="3">
        <v>15.2</v>
      </c>
      <c r="K24" s="7"/>
    </row>
    <row r="25" spans="1:11" ht="31.5">
      <c r="A25" s="19">
        <v>21</v>
      </c>
      <c r="B25" s="41" t="s">
        <v>428</v>
      </c>
      <c r="C25" s="3"/>
      <c r="D25" s="3">
        <v>268.6</v>
      </c>
      <c r="E25" s="41" t="s">
        <v>427</v>
      </c>
      <c r="F25" s="18">
        <f>SUM(C25,D25)</f>
        <v>268.6</v>
      </c>
      <c r="G25" s="12"/>
      <c r="H25" s="3"/>
      <c r="I25" s="41" t="s">
        <v>427</v>
      </c>
      <c r="J25" s="3">
        <v>268.6</v>
      </c>
      <c r="K25" s="7"/>
    </row>
    <row r="26" spans="1:11" ht="31.5">
      <c r="A26" s="19">
        <v>22</v>
      </c>
      <c r="B26" s="41" t="s">
        <v>426</v>
      </c>
      <c r="C26" s="3"/>
      <c r="D26" s="3">
        <v>82.8</v>
      </c>
      <c r="E26" s="41" t="s">
        <v>229</v>
      </c>
      <c r="F26" s="18">
        <f>SUM(C26,D26)</f>
        <v>82.8</v>
      </c>
      <c r="G26" s="12"/>
      <c r="H26" s="3"/>
      <c r="I26" s="41" t="s">
        <v>229</v>
      </c>
      <c r="J26" s="3">
        <v>82.8</v>
      </c>
      <c r="K26" s="7"/>
    </row>
    <row r="27" spans="1:11" ht="15.75">
      <c r="A27" s="19"/>
      <c r="B27" s="41"/>
      <c r="C27" s="3"/>
      <c r="D27" s="3"/>
      <c r="E27" s="41"/>
      <c r="F27" s="18"/>
      <c r="G27" s="12"/>
      <c r="H27" s="3"/>
      <c r="I27" s="41"/>
      <c r="J27" s="3"/>
      <c r="K27" s="7"/>
    </row>
    <row r="28" spans="1:11" ht="15.75">
      <c r="A28" s="19"/>
      <c r="B28" s="41"/>
      <c r="C28" s="3">
        <v>232</v>
      </c>
      <c r="D28" s="3"/>
      <c r="E28" s="41"/>
      <c r="F28" s="18"/>
      <c r="G28" s="12">
        <v>2230</v>
      </c>
      <c r="H28" s="3">
        <v>232</v>
      </c>
      <c r="I28" s="41" t="s">
        <v>184</v>
      </c>
      <c r="J28" s="3"/>
      <c r="K28" s="7"/>
    </row>
    <row r="29" spans="1:11" ht="15.75">
      <c r="A29" s="4"/>
      <c r="B29" s="13" t="s">
        <v>6</v>
      </c>
      <c r="C29" s="14">
        <f>SUM(C5:C28)</f>
        <v>232</v>
      </c>
      <c r="D29" s="14">
        <f>SUM(D5:D28)</f>
        <v>4740.400000000001</v>
      </c>
      <c r="E29" s="15"/>
      <c r="F29" s="16">
        <f>SUM(C29,D29)</f>
        <v>4972.400000000001</v>
      </c>
      <c r="G29" s="40"/>
      <c r="H29" s="14">
        <f>SUM(H5:H28)</f>
        <v>232</v>
      </c>
      <c r="I29" s="15"/>
      <c r="J29" s="14">
        <f>SUM(J5:J28)</f>
        <v>4740.400000000001</v>
      </c>
      <c r="K29" s="17">
        <f>C29-H29</f>
        <v>0</v>
      </c>
    </row>
    <row r="32" spans="2:8" ht="15.75" customHeight="1">
      <c r="B32" s="11" t="s">
        <v>90</v>
      </c>
      <c r="F32" s="152" t="s">
        <v>425</v>
      </c>
      <c r="G32" s="152"/>
      <c r="H32" s="152"/>
    </row>
    <row r="33" spans="2:8" ht="15">
      <c r="B33" s="11"/>
      <c r="E33" s="148" t="s">
        <v>420</v>
      </c>
      <c r="F33" s="147" t="s">
        <v>423</v>
      </c>
      <c r="G33" s="147"/>
      <c r="H33" s="147"/>
    </row>
    <row r="34" spans="2:8" ht="15.75" customHeight="1">
      <c r="B34" s="11" t="s">
        <v>64</v>
      </c>
      <c r="F34" s="151" t="s">
        <v>424</v>
      </c>
      <c r="G34" s="151"/>
      <c r="H34" s="151"/>
    </row>
    <row r="35" spans="5:8" ht="15">
      <c r="E35" s="148" t="s">
        <v>420</v>
      </c>
      <c r="F35" s="147" t="s">
        <v>423</v>
      </c>
      <c r="G35" s="147"/>
      <c r="H35" s="147"/>
    </row>
    <row r="37" spans="2:8" ht="15">
      <c r="B37" s="150" t="s">
        <v>422</v>
      </c>
      <c r="F37" s="149" t="s">
        <v>421</v>
      </c>
      <c r="G37" s="149"/>
      <c r="H37" s="149"/>
    </row>
    <row r="38" spans="5:8" ht="15">
      <c r="E38" s="148" t="s">
        <v>420</v>
      </c>
      <c r="F38" s="147" t="s">
        <v>419</v>
      </c>
      <c r="G38" s="147"/>
      <c r="H38" s="147"/>
    </row>
  </sheetData>
  <sheetProtection/>
  <mergeCells count="14">
    <mergeCell ref="K3:K4"/>
    <mergeCell ref="A2:K2"/>
    <mergeCell ref="B1:J1"/>
    <mergeCell ref="C3:E3"/>
    <mergeCell ref="A3:A4"/>
    <mergeCell ref="B3:B4"/>
    <mergeCell ref="F3:F4"/>
    <mergeCell ref="G3:J3"/>
    <mergeCell ref="F32:H32"/>
    <mergeCell ref="F34:H34"/>
    <mergeCell ref="F37:H37"/>
    <mergeCell ref="F38:H38"/>
    <mergeCell ref="F35:H35"/>
    <mergeCell ref="F33:H3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90" zoomScaleNormal="80" zoomScaleSheetLayoutView="9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29.57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472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471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31.5">
      <c r="A5" s="5">
        <v>1</v>
      </c>
      <c r="B5" s="19" t="s">
        <v>470</v>
      </c>
      <c r="C5" s="5"/>
      <c r="D5" s="19">
        <v>348.83</v>
      </c>
      <c r="E5" s="41" t="s">
        <v>469</v>
      </c>
      <c r="F5" s="18">
        <f>SUM(C5,D5)</f>
        <v>348.83</v>
      </c>
      <c r="G5" s="12"/>
      <c r="H5" s="3"/>
      <c r="I5" s="41" t="s">
        <v>469</v>
      </c>
      <c r="J5" s="19">
        <v>348.83</v>
      </c>
      <c r="K5" s="7"/>
    </row>
    <row r="6" spans="1:11" ht="47.25">
      <c r="A6" s="5">
        <v>2</v>
      </c>
      <c r="B6" s="2" t="s">
        <v>468</v>
      </c>
      <c r="C6" s="3"/>
      <c r="D6" s="3">
        <v>4.48</v>
      </c>
      <c r="E6" s="41" t="s">
        <v>317</v>
      </c>
      <c r="F6" s="18">
        <f>SUM(C6,D6)</f>
        <v>4.48</v>
      </c>
      <c r="G6" s="12"/>
      <c r="H6" s="3"/>
      <c r="I6" s="41" t="s">
        <v>317</v>
      </c>
      <c r="J6" s="3">
        <v>4.48</v>
      </c>
      <c r="K6" s="7"/>
    </row>
    <row r="7" spans="1:11" ht="63">
      <c r="A7" s="5">
        <v>3</v>
      </c>
      <c r="B7" s="41" t="s">
        <v>467</v>
      </c>
      <c r="C7" s="3"/>
      <c r="D7" s="3">
        <v>15.07</v>
      </c>
      <c r="E7" s="41" t="s">
        <v>317</v>
      </c>
      <c r="F7" s="18">
        <f>SUM(C7,D7)</f>
        <v>15.07</v>
      </c>
      <c r="G7" s="2"/>
      <c r="H7" s="3"/>
      <c r="I7" s="41" t="s">
        <v>317</v>
      </c>
      <c r="J7" s="3">
        <v>15.07</v>
      </c>
      <c r="K7" s="7"/>
    </row>
    <row r="8" spans="1:11" ht="15.75">
      <c r="A8" s="5">
        <v>4</v>
      </c>
      <c r="B8" s="41" t="s">
        <v>466</v>
      </c>
      <c r="C8" s="3"/>
      <c r="D8" s="3">
        <v>25.87</v>
      </c>
      <c r="E8" s="41" t="s">
        <v>36</v>
      </c>
      <c r="F8" s="18">
        <f>SUM(C8,D8)</f>
        <v>25.87</v>
      </c>
      <c r="G8" s="2"/>
      <c r="H8" s="3"/>
      <c r="I8" s="41" t="s">
        <v>36</v>
      </c>
      <c r="J8" s="3">
        <v>25.87</v>
      </c>
      <c r="K8" s="7"/>
    </row>
    <row r="9" spans="1:11" ht="15" customHeight="1">
      <c r="A9" s="5">
        <v>5</v>
      </c>
      <c r="B9" s="41" t="s">
        <v>465</v>
      </c>
      <c r="C9" s="3"/>
      <c r="D9" s="3">
        <v>91.62</v>
      </c>
      <c r="E9" s="41" t="s">
        <v>36</v>
      </c>
      <c r="F9" s="18">
        <f>SUM(C9,D9)</f>
        <v>91.62</v>
      </c>
      <c r="G9" s="2"/>
      <c r="H9" s="3"/>
      <c r="I9" s="41" t="s">
        <v>36</v>
      </c>
      <c r="J9" s="3">
        <v>91.62</v>
      </c>
      <c r="K9" s="7"/>
    </row>
    <row r="10" spans="1:11" ht="15.75">
      <c r="A10" s="5">
        <v>6</v>
      </c>
      <c r="B10" s="41" t="s">
        <v>464</v>
      </c>
      <c r="C10" s="3"/>
      <c r="D10" s="3">
        <v>111.65</v>
      </c>
      <c r="E10" s="41" t="s">
        <v>36</v>
      </c>
      <c r="F10" s="18">
        <f>SUM(C10,D10)</f>
        <v>111.65</v>
      </c>
      <c r="G10" s="2"/>
      <c r="H10" s="3"/>
      <c r="I10" s="41" t="s">
        <v>36</v>
      </c>
      <c r="J10" s="3">
        <v>111.65</v>
      </c>
      <c r="K10" s="7"/>
    </row>
    <row r="11" spans="1:11" ht="31.5">
      <c r="A11" s="5">
        <v>7</v>
      </c>
      <c r="B11" s="41" t="s">
        <v>463</v>
      </c>
      <c r="C11" s="3"/>
      <c r="D11" s="3">
        <v>0.02</v>
      </c>
      <c r="E11" s="41" t="s">
        <v>36</v>
      </c>
      <c r="F11" s="18">
        <f>SUM(C11,D11)</f>
        <v>0.02</v>
      </c>
      <c r="G11" s="2"/>
      <c r="H11" s="3"/>
      <c r="I11" s="41" t="s">
        <v>36</v>
      </c>
      <c r="J11" s="3">
        <v>0.02</v>
      </c>
      <c r="K11" s="7"/>
    </row>
    <row r="12" spans="1:11" ht="47.25">
      <c r="A12" s="5">
        <v>8</v>
      </c>
      <c r="B12" s="41" t="s">
        <v>462</v>
      </c>
      <c r="C12" s="3"/>
      <c r="D12" s="3">
        <v>125.56</v>
      </c>
      <c r="E12" s="41" t="s">
        <v>317</v>
      </c>
      <c r="F12" s="18">
        <f>SUM(C12,D12)</f>
        <v>125.56</v>
      </c>
      <c r="G12" s="2"/>
      <c r="H12" s="3"/>
      <c r="I12" s="41" t="s">
        <v>317</v>
      </c>
      <c r="J12" s="3">
        <v>125.56</v>
      </c>
      <c r="K12" s="7"/>
    </row>
    <row r="13" spans="1:11" ht="47.25">
      <c r="A13" s="5">
        <v>9</v>
      </c>
      <c r="B13" s="41" t="s">
        <v>461</v>
      </c>
      <c r="C13" s="3"/>
      <c r="D13" s="3">
        <v>32.21</v>
      </c>
      <c r="E13" s="41" t="s">
        <v>317</v>
      </c>
      <c r="F13" s="18">
        <f>SUM(C13,D13)</f>
        <v>32.21</v>
      </c>
      <c r="G13" s="2"/>
      <c r="H13" s="3"/>
      <c r="I13" s="41" t="s">
        <v>317</v>
      </c>
      <c r="J13" s="3">
        <v>32.21</v>
      </c>
      <c r="K13" s="7"/>
    </row>
    <row r="14" spans="1:11" ht="15.75">
      <c r="A14" s="5">
        <v>10</v>
      </c>
      <c r="B14" s="41" t="s">
        <v>460</v>
      </c>
      <c r="C14" s="3"/>
      <c r="D14" s="3">
        <v>0.005</v>
      </c>
      <c r="E14" s="41" t="s">
        <v>36</v>
      </c>
      <c r="F14" s="18">
        <f>SUM(C14,D14)</f>
        <v>0.005</v>
      </c>
      <c r="G14" s="2"/>
      <c r="H14" s="3"/>
      <c r="I14" s="41" t="s">
        <v>36</v>
      </c>
      <c r="J14" s="3">
        <v>0.005</v>
      </c>
      <c r="K14" s="7"/>
    </row>
    <row r="15" spans="1:11" ht="47.25">
      <c r="A15" s="5">
        <v>11</v>
      </c>
      <c r="B15" s="41" t="s">
        <v>459</v>
      </c>
      <c r="C15" s="3"/>
      <c r="D15" s="3">
        <v>35.5</v>
      </c>
      <c r="E15" s="41" t="s">
        <v>36</v>
      </c>
      <c r="F15" s="18">
        <f>SUM(C15,D15)</f>
        <v>35.5</v>
      </c>
      <c r="G15" s="2"/>
      <c r="H15" s="3"/>
      <c r="I15" s="41" t="s">
        <v>36</v>
      </c>
      <c r="J15" s="3">
        <v>35.5</v>
      </c>
      <c r="K15" s="7"/>
    </row>
    <row r="16" spans="1:11" ht="15.75">
      <c r="A16" s="5">
        <v>12</v>
      </c>
      <c r="B16" s="41" t="s">
        <v>458</v>
      </c>
      <c r="C16" s="3"/>
      <c r="D16" s="3">
        <v>1.46</v>
      </c>
      <c r="E16" s="41" t="s">
        <v>36</v>
      </c>
      <c r="F16" s="18">
        <f>SUM(C16,D16)</f>
        <v>1.46</v>
      </c>
      <c r="G16" s="2"/>
      <c r="H16" s="3"/>
      <c r="I16" s="41" t="s">
        <v>36</v>
      </c>
      <c r="J16" s="3">
        <v>1.46</v>
      </c>
      <c r="K16" s="7"/>
    </row>
    <row r="17" spans="1:11" ht="47.25">
      <c r="A17" s="5">
        <v>13</v>
      </c>
      <c r="B17" s="41" t="s">
        <v>457</v>
      </c>
      <c r="C17" s="3"/>
      <c r="D17" s="3">
        <v>146.645</v>
      </c>
      <c r="E17" s="41" t="s">
        <v>317</v>
      </c>
      <c r="F17" s="18">
        <f>SUM(C17,D17)</f>
        <v>146.645</v>
      </c>
      <c r="G17" s="2"/>
      <c r="H17" s="3"/>
      <c r="I17" s="41" t="s">
        <v>317</v>
      </c>
      <c r="J17" s="3">
        <v>146.645</v>
      </c>
      <c r="K17" s="7"/>
    </row>
    <row r="18" spans="1:11" ht="15.75">
      <c r="A18" s="5">
        <v>14</v>
      </c>
      <c r="B18" s="41" t="s">
        <v>456</v>
      </c>
      <c r="C18" s="3"/>
      <c r="D18" s="3">
        <v>0.005</v>
      </c>
      <c r="E18" s="41" t="s">
        <v>36</v>
      </c>
      <c r="F18" s="18">
        <f>SUM(C18,D18)</f>
        <v>0.005</v>
      </c>
      <c r="G18" s="2"/>
      <c r="H18" s="3"/>
      <c r="I18" s="41" t="s">
        <v>36</v>
      </c>
      <c r="J18" s="3">
        <v>0.005</v>
      </c>
      <c r="K18" s="7"/>
    </row>
    <row r="19" spans="1:11" ht="31.5">
      <c r="A19" s="5">
        <v>15</v>
      </c>
      <c r="B19" s="41" t="s">
        <v>455</v>
      </c>
      <c r="C19" s="3"/>
      <c r="D19" s="3">
        <v>13.69</v>
      </c>
      <c r="E19" s="41" t="s">
        <v>299</v>
      </c>
      <c r="F19" s="18">
        <f>SUM(C19,D19)</f>
        <v>13.69</v>
      </c>
      <c r="G19" s="2"/>
      <c r="H19" s="3"/>
      <c r="I19" s="41" t="s">
        <v>299</v>
      </c>
      <c r="J19" s="3">
        <v>13.69</v>
      </c>
      <c r="K19" s="7"/>
    </row>
    <row r="20" spans="1:11" ht="47.25">
      <c r="A20" s="5">
        <v>16</v>
      </c>
      <c r="B20" s="41" t="s">
        <v>454</v>
      </c>
      <c r="C20" s="3"/>
      <c r="D20" s="3">
        <v>71.7</v>
      </c>
      <c r="E20" s="41" t="s">
        <v>453</v>
      </c>
      <c r="F20" s="18">
        <f>SUM(C20,D20)</f>
        <v>71.7</v>
      </c>
      <c r="G20" s="2"/>
      <c r="H20" s="3"/>
      <c r="I20" s="41" t="s">
        <v>453</v>
      </c>
      <c r="J20" s="3">
        <v>71.7</v>
      </c>
      <c r="K20" s="7"/>
    </row>
    <row r="21" spans="1:11" ht="31.5">
      <c r="A21" s="5">
        <v>17</v>
      </c>
      <c r="B21" s="2" t="s">
        <v>452</v>
      </c>
      <c r="C21" s="3"/>
      <c r="D21" s="3">
        <v>16.9</v>
      </c>
      <c r="E21" s="41" t="s">
        <v>376</v>
      </c>
      <c r="F21" s="18">
        <f>SUM(C21,D21)</f>
        <v>16.9</v>
      </c>
      <c r="G21" s="2"/>
      <c r="H21" s="3"/>
      <c r="I21" s="41" t="s">
        <v>376</v>
      </c>
      <c r="J21" s="3">
        <v>16.9</v>
      </c>
      <c r="K21" s="7"/>
    </row>
    <row r="22" spans="1:11" ht="15.75">
      <c r="A22" s="5">
        <v>18</v>
      </c>
      <c r="B22" s="2" t="s">
        <v>67</v>
      </c>
      <c r="C22" s="3">
        <v>2.966</v>
      </c>
      <c r="D22" s="3"/>
      <c r="E22" s="41"/>
      <c r="F22" s="18">
        <f>SUM(C22,D22)</f>
        <v>2.966</v>
      </c>
      <c r="G22" s="2"/>
      <c r="H22" s="3"/>
      <c r="I22" s="41"/>
      <c r="J22" s="3"/>
      <c r="K22" s="7"/>
    </row>
    <row r="23" spans="1:11" ht="15.75">
      <c r="A23" s="4"/>
      <c r="B23" s="13" t="s">
        <v>6</v>
      </c>
      <c r="C23" s="14">
        <f>SUM(C5:C22)</f>
        <v>2.966</v>
      </c>
      <c r="D23" s="14">
        <f>SUM(D5:D22)</f>
        <v>1041.2150000000001</v>
      </c>
      <c r="E23" s="15"/>
      <c r="F23" s="16">
        <f>SUM(C23,D23)</f>
        <v>1044.181</v>
      </c>
      <c r="G23" s="40"/>
      <c r="H23" s="14">
        <f>SUM(H5:H22)</f>
        <v>0</v>
      </c>
      <c r="I23" s="15"/>
      <c r="J23" s="14">
        <f>SUM(J5:J22)</f>
        <v>1041.2150000000001</v>
      </c>
      <c r="K23" s="17">
        <f>C23-H23</f>
        <v>2.966</v>
      </c>
    </row>
    <row r="26" spans="2:8" ht="15.75">
      <c r="B26" s="11" t="s">
        <v>90</v>
      </c>
      <c r="F26" s="8"/>
      <c r="G26" s="37" t="s">
        <v>451</v>
      </c>
      <c r="H26" s="38"/>
    </row>
    <row r="27" spans="2:8" ht="15">
      <c r="B27" s="11"/>
      <c r="F27" s="9" t="s">
        <v>3</v>
      </c>
      <c r="G27" s="10"/>
      <c r="H27" s="10"/>
    </row>
    <row r="28" spans="2:8" ht="15.75">
      <c r="B28" s="11" t="s">
        <v>64</v>
      </c>
      <c r="F28" s="8"/>
      <c r="G28" s="37" t="s">
        <v>450</v>
      </c>
      <c r="H28" s="38"/>
    </row>
    <row r="29" spans="6:8" ht="15">
      <c r="F29" s="9" t="s">
        <v>3</v>
      </c>
      <c r="G29" s="10"/>
      <c r="H29" s="10"/>
    </row>
    <row r="30" ht="15">
      <c r="B30" t="s">
        <v>449</v>
      </c>
    </row>
    <row r="31" ht="15">
      <c r="B31" t="s">
        <v>448</v>
      </c>
    </row>
  </sheetData>
  <sheetProtection/>
  <mergeCells count="10">
    <mergeCell ref="B1:J1"/>
    <mergeCell ref="A2:K2"/>
    <mergeCell ref="C3:E3"/>
    <mergeCell ref="G3:J3"/>
    <mergeCell ref="G26:H26"/>
    <mergeCell ref="G28:H28"/>
    <mergeCell ref="A3:A4"/>
    <mergeCell ref="B3:B4"/>
    <mergeCell ref="F3:F4"/>
    <mergeCell ref="K3:K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1" max="1" width="4.57421875" style="0" customWidth="1"/>
    <col min="2" max="2" width="49.00390625" style="0" customWidth="1"/>
    <col min="3" max="3" width="10.00390625" style="0" customWidth="1"/>
    <col min="4" max="4" width="8.8515625" style="0" customWidth="1"/>
    <col min="5" max="5" width="22.7109375" style="0" customWidth="1"/>
    <col min="6" max="6" width="11.421875" style="0" customWidth="1"/>
    <col min="7" max="7" width="14.57421875" style="0" customWidth="1"/>
    <col min="8" max="8" width="13.00390625" style="0" customWidth="1"/>
    <col min="9" max="9" width="24.57421875" style="0" customWidth="1"/>
    <col min="10" max="10" width="13.8515625" style="0" customWidth="1"/>
    <col min="11" max="11" width="15.421875" style="0" customWidth="1"/>
  </cols>
  <sheetData>
    <row r="1" spans="1:11" s="172" customFormat="1" ht="58.5" customHeight="1">
      <c r="A1" s="176"/>
      <c r="B1" s="175" t="s">
        <v>486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1:11" s="172" customFormat="1" ht="31.5" customHeight="1">
      <c r="A2" s="174" t="s">
        <v>485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35.25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3.7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">
      <c r="A5" s="5"/>
      <c r="B5" s="169" t="s">
        <v>67</v>
      </c>
      <c r="C5" s="160">
        <v>27.88</v>
      </c>
      <c r="D5" s="167"/>
      <c r="E5" s="165"/>
      <c r="F5" s="163">
        <f>SUM(C5,D5)</f>
        <v>27.88</v>
      </c>
      <c r="G5" s="170"/>
      <c r="H5" s="167"/>
      <c r="I5" s="165"/>
      <c r="J5" s="167"/>
      <c r="K5" s="160"/>
    </row>
    <row r="6" spans="1:11" ht="15">
      <c r="A6" s="5"/>
      <c r="B6" s="169" t="s">
        <v>67</v>
      </c>
      <c r="C6" s="160"/>
      <c r="D6" s="167">
        <v>0.5</v>
      </c>
      <c r="E6" s="165" t="s">
        <v>484</v>
      </c>
      <c r="F6" s="163">
        <f>SUM(C6,D6)</f>
        <v>0.5</v>
      </c>
      <c r="G6" s="170"/>
      <c r="H6" s="167"/>
      <c r="I6" s="165" t="s">
        <v>484</v>
      </c>
      <c r="J6" s="167">
        <v>0.5</v>
      </c>
      <c r="K6" s="160"/>
    </row>
    <row r="7" spans="1:11" ht="15">
      <c r="A7" s="5"/>
      <c r="B7" s="169" t="s">
        <v>67</v>
      </c>
      <c r="C7" s="160"/>
      <c r="D7" s="167">
        <v>6.15</v>
      </c>
      <c r="E7" s="165" t="s">
        <v>376</v>
      </c>
      <c r="F7" s="163">
        <f>SUM(C7,D7)</f>
        <v>6.15</v>
      </c>
      <c r="G7" s="170"/>
      <c r="H7" s="167"/>
      <c r="I7" s="165" t="s">
        <v>376</v>
      </c>
      <c r="J7" s="167">
        <v>6.15</v>
      </c>
      <c r="K7" s="160"/>
    </row>
    <row r="8" spans="1:11" ht="15">
      <c r="A8" s="5"/>
      <c r="B8" s="169" t="s">
        <v>481</v>
      </c>
      <c r="C8" s="160"/>
      <c r="D8" s="167">
        <v>30.5</v>
      </c>
      <c r="E8" s="165" t="s">
        <v>50</v>
      </c>
      <c r="F8" s="163">
        <f>SUM(C8,D8)</f>
        <v>30.5</v>
      </c>
      <c r="G8" s="170"/>
      <c r="H8" s="167"/>
      <c r="I8" s="165" t="s">
        <v>50</v>
      </c>
      <c r="J8" s="167">
        <v>30.5</v>
      </c>
      <c r="K8" s="160"/>
    </row>
    <row r="9" spans="1:11" ht="14.25" customHeight="1">
      <c r="A9" s="5"/>
      <c r="B9" s="169" t="s">
        <v>24</v>
      </c>
      <c r="C9" s="160"/>
      <c r="D9" s="167">
        <v>12.51521</v>
      </c>
      <c r="E9" s="165" t="s">
        <v>7</v>
      </c>
      <c r="F9" s="163">
        <f>SUM(C9,D9)</f>
        <v>12.51521</v>
      </c>
      <c r="G9" s="170"/>
      <c r="H9" s="167"/>
      <c r="I9" s="165" t="s">
        <v>7</v>
      </c>
      <c r="J9" s="167">
        <v>12.51521</v>
      </c>
      <c r="K9" s="160"/>
    </row>
    <row r="10" spans="1:11" ht="15" hidden="1">
      <c r="A10" s="5"/>
      <c r="B10" s="169"/>
      <c r="C10" s="160"/>
      <c r="D10" s="167"/>
      <c r="E10" s="165"/>
      <c r="F10" s="163"/>
      <c r="G10" s="170"/>
      <c r="H10" s="167"/>
      <c r="I10" s="165"/>
      <c r="J10" s="167"/>
      <c r="K10" s="160"/>
    </row>
    <row r="11" spans="1:11" ht="30" customHeight="1">
      <c r="A11" s="5"/>
      <c r="B11" s="169" t="s">
        <v>483</v>
      </c>
      <c r="C11" s="160"/>
      <c r="D11" s="167">
        <v>16.01428</v>
      </c>
      <c r="E11" s="165" t="s">
        <v>385</v>
      </c>
      <c r="F11" s="163">
        <f>SUM(C11,D11)</f>
        <v>16.01428</v>
      </c>
      <c r="G11" s="170"/>
      <c r="H11" s="167"/>
      <c r="I11" s="165" t="s">
        <v>385</v>
      </c>
      <c r="J11" s="167">
        <v>16.01428</v>
      </c>
      <c r="K11" s="160"/>
    </row>
    <row r="12" spans="1:11" ht="15">
      <c r="A12" s="5"/>
      <c r="B12" s="169" t="s">
        <v>344</v>
      </c>
      <c r="C12" s="167"/>
      <c r="D12" s="167">
        <v>3.1779</v>
      </c>
      <c r="E12" s="165" t="s">
        <v>7</v>
      </c>
      <c r="F12" s="163">
        <f>SUM(C12,D12)</f>
        <v>3.1779</v>
      </c>
      <c r="G12" s="170"/>
      <c r="H12" s="167"/>
      <c r="I12" s="165" t="s">
        <v>7</v>
      </c>
      <c r="J12" s="167">
        <v>3.1779</v>
      </c>
      <c r="K12" s="160"/>
    </row>
    <row r="13" spans="1:11" ht="26.25">
      <c r="A13" s="5"/>
      <c r="B13" s="169" t="s">
        <v>226</v>
      </c>
      <c r="C13" s="167"/>
      <c r="D13" s="167">
        <v>93.6552</v>
      </c>
      <c r="E13" s="165" t="s">
        <v>482</v>
      </c>
      <c r="F13" s="163">
        <f>SUM(C13,D13)</f>
        <v>93.6552</v>
      </c>
      <c r="G13" s="170"/>
      <c r="H13" s="167"/>
      <c r="I13" s="165" t="s">
        <v>482</v>
      </c>
      <c r="J13" s="167">
        <v>93.6552</v>
      </c>
      <c r="K13" s="160"/>
    </row>
    <row r="14" spans="1:11" ht="29.25" customHeight="1">
      <c r="A14" s="5"/>
      <c r="B14" s="171" t="s">
        <v>30</v>
      </c>
      <c r="C14" s="167"/>
      <c r="D14" s="5">
        <v>6.23</v>
      </c>
      <c r="E14" s="165" t="s">
        <v>385</v>
      </c>
      <c r="F14" s="163">
        <f>SUM(C14,D14)</f>
        <v>6.23</v>
      </c>
      <c r="G14" s="170"/>
      <c r="H14" s="167"/>
      <c r="I14" s="165" t="s">
        <v>385</v>
      </c>
      <c r="J14" s="5">
        <v>6.23</v>
      </c>
      <c r="K14" s="160"/>
    </row>
    <row r="15" spans="1:11" ht="25.5" customHeight="1">
      <c r="A15" s="5"/>
      <c r="B15" s="169" t="s">
        <v>481</v>
      </c>
      <c r="C15" s="167"/>
      <c r="D15" s="5">
        <v>6</v>
      </c>
      <c r="E15" s="165" t="s">
        <v>385</v>
      </c>
      <c r="F15" s="163">
        <f>SUM(C15,D15)</f>
        <v>6</v>
      </c>
      <c r="G15" s="170"/>
      <c r="H15" s="167"/>
      <c r="I15" s="165" t="s">
        <v>385</v>
      </c>
      <c r="J15" s="5">
        <v>6</v>
      </c>
      <c r="K15" s="160"/>
    </row>
    <row r="16" spans="1:11" ht="15">
      <c r="A16" s="5"/>
      <c r="B16" s="171" t="s">
        <v>480</v>
      </c>
      <c r="C16" s="167"/>
      <c r="D16" s="5">
        <v>27.07</v>
      </c>
      <c r="E16" s="165" t="s">
        <v>7</v>
      </c>
      <c r="F16" s="163">
        <f>SUM(C16,D16)</f>
        <v>27.07</v>
      </c>
      <c r="G16" s="170"/>
      <c r="H16" s="167"/>
      <c r="I16" s="165" t="s">
        <v>7</v>
      </c>
      <c r="J16" s="5">
        <v>27.07</v>
      </c>
      <c r="K16" s="160"/>
    </row>
    <row r="17" spans="1:11" ht="15">
      <c r="A17" s="5"/>
      <c r="B17" s="171" t="s">
        <v>479</v>
      </c>
      <c r="C17" s="167"/>
      <c r="D17" s="5">
        <v>0.02</v>
      </c>
      <c r="E17" s="165" t="s">
        <v>7</v>
      </c>
      <c r="F17" s="163">
        <f>SUM(C17,D17)</f>
        <v>0.02</v>
      </c>
      <c r="G17" s="170"/>
      <c r="H17" s="167"/>
      <c r="I17" s="165" t="s">
        <v>7</v>
      </c>
      <c r="J17" s="5">
        <v>0.02</v>
      </c>
      <c r="K17" s="160"/>
    </row>
    <row r="18" spans="1:11" ht="26.25">
      <c r="A18" s="5"/>
      <c r="B18" s="169" t="s">
        <v>478</v>
      </c>
      <c r="C18" s="167"/>
      <c r="D18" s="167">
        <v>4.36</v>
      </c>
      <c r="E18" s="165" t="s">
        <v>385</v>
      </c>
      <c r="F18" s="163">
        <f>SUM(C18,D18)</f>
        <v>4.36</v>
      </c>
      <c r="G18" s="168"/>
      <c r="H18" s="167"/>
      <c r="I18" s="165" t="s">
        <v>385</v>
      </c>
      <c r="J18" s="167">
        <v>4.36</v>
      </c>
      <c r="K18" s="160"/>
    </row>
    <row r="19" spans="1:11" ht="15">
      <c r="A19" s="5"/>
      <c r="B19" s="169" t="s">
        <v>26</v>
      </c>
      <c r="C19" s="167"/>
      <c r="D19" s="167">
        <v>1.5</v>
      </c>
      <c r="E19" s="165" t="s">
        <v>7</v>
      </c>
      <c r="F19" s="163">
        <f>SUM(C19,D19)</f>
        <v>1.5</v>
      </c>
      <c r="G19" s="168"/>
      <c r="H19" s="167"/>
      <c r="I19" s="165" t="s">
        <v>7</v>
      </c>
      <c r="J19" s="167">
        <v>1.5</v>
      </c>
      <c r="K19" s="160"/>
    </row>
    <row r="20" spans="1:11" ht="15">
      <c r="A20" s="5"/>
      <c r="B20" s="169" t="s">
        <v>331</v>
      </c>
      <c r="C20" s="167"/>
      <c r="D20" s="167">
        <v>48.12369</v>
      </c>
      <c r="E20" s="165" t="s">
        <v>7</v>
      </c>
      <c r="F20" s="163">
        <f>SUM(C20,D20)</f>
        <v>48.12369</v>
      </c>
      <c r="G20" s="168"/>
      <c r="H20" s="167"/>
      <c r="I20" s="165" t="s">
        <v>7</v>
      </c>
      <c r="J20" s="167">
        <v>48.12369</v>
      </c>
      <c r="K20" s="160"/>
    </row>
    <row r="21" spans="1:11" ht="15">
      <c r="A21" s="164"/>
      <c r="B21" s="166" t="s">
        <v>477</v>
      </c>
      <c r="C21" s="161"/>
      <c r="D21" s="167">
        <v>58.0657</v>
      </c>
      <c r="E21" s="165" t="s">
        <v>7</v>
      </c>
      <c r="F21" s="163">
        <f>SUM(C21,D21)</f>
        <v>58.0657</v>
      </c>
      <c r="G21" s="159"/>
      <c r="H21" s="161"/>
      <c r="I21" s="165" t="s">
        <v>7</v>
      </c>
      <c r="J21" s="167">
        <v>58.0657</v>
      </c>
      <c r="K21" s="160"/>
    </row>
    <row r="22" spans="1:11" ht="26.25">
      <c r="A22" s="164"/>
      <c r="B22" s="166" t="s">
        <v>476</v>
      </c>
      <c r="C22" s="161"/>
      <c r="D22" s="167">
        <v>247.0656</v>
      </c>
      <c r="E22" s="165" t="s">
        <v>385</v>
      </c>
      <c r="F22" s="163">
        <f>SUM(C22,D22)</f>
        <v>247.0656</v>
      </c>
      <c r="G22" s="159"/>
      <c r="H22" s="161"/>
      <c r="I22" s="165" t="s">
        <v>385</v>
      </c>
      <c r="J22" s="167">
        <v>247.0656</v>
      </c>
      <c r="K22" s="160"/>
    </row>
    <row r="23" spans="1:11" ht="26.25">
      <c r="A23" s="164"/>
      <c r="B23" s="166" t="s">
        <v>475</v>
      </c>
      <c r="C23" s="161"/>
      <c r="D23" s="167">
        <v>0.0144</v>
      </c>
      <c r="E23" s="165" t="s">
        <v>385</v>
      </c>
      <c r="F23" s="163">
        <f>SUM(C23,D23)</f>
        <v>0.0144</v>
      </c>
      <c r="G23" s="159"/>
      <c r="H23" s="161"/>
      <c r="I23" s="165" t="s">
        <v>385</v>
      </c>
      <c r="J23" s="167">
        <v>0.0144</v>
      </c>
      <c r="K23" s="160"/>
    </row>
    <row r="24" spans="1:11" ht="15">
      <c r="A24" s="164"/>
      <c r="B24" s="166"/>
      <c r="C24" s="161"/>
      <c r="D24" s="161"/>
      <c r="E24" s="165"/>
      <c r="F24" s="163">
        <f>SUM(C24,D24)</f>
        <v>0</v>
      </c>
      <c r="G24" s="159"/>
      <c r="H24" s="161"/>
      <c r="I24" s="165"/>
      <c r="J24" s="161"/>
      <c r="K24" s="160"/>
    </row>
    <row r="25" spans="1:11" ht="15">
      <c r="A25" s="164"/>
      <c r="B25" s="166"/>
      <c r="C25" s="161"/>
      <c r="D25" s="161"/>
      <c r="E25" s="5"/>
      <c r="F25" s="163">
        <f>SUM(C25,D25)</f>
        <v>0</v>
      </c>
      <c r="G25" s="159"/>
      <c r="H25" s="161"/>
      <c r="I25" s="5"/>
      <c r="J25" s="161"/>
      <c r="K25" s="160"/>
    </row>
    <row r="26" spans="1:11" ht="15">
      <c r="A26" s="164"/>
      <c r="B26" s="166"/>
      <c r="C26" s="161"/>
      <c r="D26" s="161"/>
      <c r="E26" s="165"/>
      <c r="F26" s="163">
        <f>SUM(C26,D26)</f>
        <v>0</v>
      </c>
      <c r="G26" s="159"/>
      <c r="H26" s="161"/>
      <c r="I26" s="165"/>
      <c r="J26" s="161"/>
      <c r="K26" s="160"/>
    </row>
    <row r="27" spans="1:11" ht="15">
      <c r="A27" s="164"/>
      <c r="B27" s="166"/>
      <c r="C27" s="161"/>
      <c r="D27" s="161"/>
      <c r="E27" s="5"/>
      <c r="F27" s="163">
        <f>SUM(C27,D27)</f>
        <v>0</v>
      </c>
      <c r="G27" s="159"/>
      <c r="H27" s="161"/>
      <c r="I27" s="5"/>
      <c r="J27" s="161"/>
      <c r="K27" s="160"/>
    </row>
    <row r="28" spans="1:11" ht="15">
      <c r="A28" s="164"/>
      <c r="B28" s="166"/>
      <c r="C28" s="161"/>
      <c r="D28" s="161"/>
      <c r="E28" s="165"/>
      <c r="F28" s="163">
        <f>SUM(C28,D28)</f>
        <v>0</v>
      </c>
      <c r="G28" s="159"/>
      <c r="H28" s="161"/>
      <c r="I28" s="165"/>
      <c r="J28" s="161"/>
      <c r="K28" s="160"/>
    </row>
    <row r="29" spans="1:11" ht="15">
      <c r="A29" s="164"/>
      <c r="B29" s="166"/>
      <c r="C29" s="161"/>
      <c r="D29" s="161"/>
      <c r="E29" s="5"/>
      <c r="F29" s="163">
        <f>SUM(C29,D29)</f>
        <v>0</v>
      </c>
      <c r="G29" s="159"/>
      <c r="H29" s="161"/>
      <c r="I29" s="5"/>
      <c r="J29" s="161"/>
      <c r="K29" s="160"/>
    </row>
    <row r="30" spans="1:11" ht="15">
      <c r="A30" s="164"/>
      <c r="B30" s="166"/>
      <c r="C30" s="161"/>
      <c r="D30" s="161"/>
      <c r="E30" s="5"/>
      <c r="F30" s="163">
        <f>SUM(C30,D30)</f>
        <v>0</v>
      </c>
      <c r="G30" s="159"/>
      <c r="H30" s="161"/>
      <c r="I30" s="5"/>
      <c r="J30" s="161"/>
      <c r="K30" s="160"/>
    </row>
    <row r="31" spans="1:11" ht="15">
      <c r="A31" s="164"/>
      <c r="B31" s="166"/>
      <c r="C31" s="161"/>
      <c r="D31" s="161"/>
      <c r="E31" s="165"/>
      <c r="F31" s="163">
        <f>SUM(C31,D31)</f>
        <v>0</v>
      </c>
      <c r="G31" s="159"/>
      <c r="H31" s="161"/>
      <c r="I31" s="165"/>
      <c r="J31" s="161"/>
      <c r="K31" s="160"/>
    </row>
    <row r="32" spans="1:11" ht="15">
      <c r="A32" s="164"/>
      <c r="B32" s="166"/>
      <c r="C32" s="161"/>
      <c r="D32" s="161"/>
      <c r="E32" s="5"/>
      <c r="F32" s="163">
        <f>SUM(C32,D32)</f>
        <v>0</v>
      </c>
      <c r="G32" s="159"/>
      <c r="H32" s="161"/>
      <c r="I32" s="5"/>
      <c r="J32" s="161"/>
      <c r="K32" s="160"/>
    </row>
    <row r="33" spans="1:11" ht="15">
      <c r="A33" s="164"/>
      <c r="B33" s="166"/>
      <c r="C33" s="161"/>
      <c r="D33" s="161"/>
      <c r="E33" s="5"/>
      <c r="F33" s="163">
        <f>SUM(C33,D33)</f>
        <v>0</v>
      </c>
      <c r="G33" s="159"/>
      <c r="H33" s="161"/>
      <c r="I33" s="5"/>
      <c r="J33" s="161"/>
      <c r="K33" s="160"/>
    </row>
    <row r="34" spans="1:11" ht="15">
      <c r="A34" s="164"/>
      <c r="B34" s="166"/>
      <c r="C34" s="161"/>
      <c r="D34" s="161"/>
      <c r="E34" s="5"/>
      <c r="F34" s="163">
        <f>SUM(C34,D34)</f>
        <v>0</v>
      </c>
      <c r="G34" s="159"/>
      <c r="H34" s="161"/>
      <c r="I34" s="5"/>
      <c r="J34" s="161"/>
      <c r="K34" s="160"/>
    </row>
    <row r="35" spans="1:11" ht="15">
      <c r="A35" s="164"/>
      <c r="B35" s="166"/>
      <c r="C35" s="161"/>
      <c r="D35" s="161"/>
      <c r="E35" s="5"/>
      <c r="F35" s="163">
        <f>SUM(C35,D35)</f>
        <v>0</v>
      </c>
      <c r="G35" s="159"/>
      <c r="H35" s="161"/>
      <c r="I35" s="5"/>
      <c r="J35" s="161"/>
      <c r="K35" s="160"/>
    </row>
    <row r="36" spans="1:11" ht="15">
      <c r="A36" s="164"/>
      <c r="B36" s="166"/>
      <c r="C36" s="161"/>
      <c r="D36" s="161"/>
      <c r="E36" s="5"/>
      <c r="F36" s="163">
        <f>SUM(C36,D36)</f>
        <v>0</v>
      </c>
      <c r="G36" s="159"/>
      <c r="H36" s="161"/>
      <c r="I36" s="5"/>
      <c r="J36" s="161"/>
      <c r="K36" s="160"/>
    </row>
    <row r="37" spans="1:11" ht="15">
      <c r="A37" s="164"/>
      <c r="B37" s="166"/>
      <c r="C37" s="161"/>
      <c r="D37" s="161"/>
      <c r="E37" s="5"/>
      <c r="F37" s="163">
        <f>SUM(C37,D37)</f>
        <v>0</v>
      </c>
      <c r="G37" s="159"/>
      <c r="H37" s="161"/>
      <c r="I37" s="5"/>
      <c r="J37" s="161"/>
      <c r="K37" s="160"/>
    </row>
    <row r="38" spans="1:11" ht="13.5" customHeight="1">
      <c r="A38" s="164"/>
      <c r="B38" s="166"/>
      <c r="C38" s="161"/>
      <c r="D38" s="161"/>
      <c r="E38" s="5"/>
      <c r="F38" s="163">
        <f>SUM(C38,D38)</f>
        <v>0</v>
      </c>
      <c r="G38" s="159"/>
      <c r="H38" s="161"/>
      <c r="I38" s="5"/>
      <c r="J38" s="161"/>
      <c r="K38" s="160"/>
    </row>
    <row r="39" spans="1:11" ht="15">
      <c r="A39" s="164"/>
      <c r="B39" s="166"/>
      <c r="C39" s="161"/>
      <c r="D39" s="161"/>
      <c r="E39" s="5"/>
      <c r="F39" s="163">
        <f>SUM(C39,D39)</f>
        <v>0</v>
      </c>
      <c r="G39" s="159"/>
      <c r="H39" s="161"/>
      <c r="I39" s="5"/>
      <c r="J39" s="161"/>
      <c r="K39" s="160"/>
    </row>
    <row r="40" spans="1:11" ht="15">
      <c r="A40" s="164"/>
      <c r="B40" s="166"/>
      <c r="C40" s="161"/>
      <c r="D40" s="161"/>
      <c r="E40" s="165"/>
      <c r="F40" s="163">
        <f>SUM(C40,D40)</f>
        <v>0</v>
      </c>
      <c r="G40" s="159"/>
      <c r="H40" s="161"/>
      <c r="I40" s="165"/>
      <c r="J40" s="161"/>
      <c r="K40" s="160"/>
    </row>
    <row r="41" spans="1:11" ht="15">
      <c r="A41" s="164"/>
      <c r="B41" s="166"/>
      <c r="C41" s="161"/>
      <c r="D41" s="161"/>
      <c r="E41" s="5"/>
      <c r="F41" s="163">
        <f>SUM(C41,D41)</f>
        <v>0</v>
      </c>
      <c r="G41" s="159"/>
      <c r="H41" s="161"/>
      <c r="I41" s="5"/>
      <c r="J41" s="161"/>
      <c r="K41" s="160"/>
    </row>
    <row r="42" spans="1:11" ht="15">
      <c r="A42" s="164"/>
      <c r="B42" s="166"/>
      <c r="C42" s="161"/>
      <c r="D42" s="161"/>
      <c r="E42" s="5"/>
      <c r="F42" s="163">
        <f>SUM(C42,D42)</f>
        <v>0</v>
      </c>
      <c r="G42" s="159"/>
      <c r="H42" s="161"/>
      <c r="I42" s="5"/>
      <c r="J42" s="161"/>
      <c r="K42" s="160"/>
    </row>
    <row r="43" spans="1:11" ht="15">
      <c r="A43" s="164"/>
      <c r="B43" s="166"/>
      <c r="C43" s="161"/>
      <c r="D43" s="161"/>
      <c r="E43" s="5"/>
      <c r="F43" s="163">
        <f>SUM(C43,D43)</f>
        <v>0</v>
      </c>
      <c r="G43" s="159"/>
      <c r="H43" s="161"/>
      <c r="I43" s="5"/>
      <c r="J43" s="161"/>
      <c r="K43" s="160"/>
    </row>
    <row r="44" spans="1:11" ht="15">
      <c r="A44" s="164"/>
      <c r="B44" s="166"/>
      <c r="C44" s="161"/>
      <c r="D44" s="161"/>
      <c r="E44" s="5"/>
      <c r="F44" s="163">
        <f>SUM(C44,D44)</f>
        <v>0</v>
      </c>
      <c r="G44" s="159"/>
      <c r="H44" s="161"/>
      <c r="I44" s="5"/>
      <c r="J44" s="161"/>
      <c r="K44" s="160"/>
    </row>
    <row r="45" spans="1:11" ht="15">
      <c r="A45" s="164"/>
      <c r="B45" s="166"/>
      <c r="C45" s="161"/>
      <c r="D45" s="161"/>
      <c r="E45" s="165"/>
      <c r="F45" s="163">
        <f>SUM(C45,D45)</f>
        <v>0</v>
      </c>
      <c r="G45" s="159"/>
      <c r="H45" s="161"/>
      <c r="I45" s="165"/>
      <c r="J45" s="161"/>
      <c r="K45" s="160"/>
    </row>
    <row r="46" spans="1:11" ht="15">
      <c r="A46" s="164"/>
      <c r="B46" s="166"/>
      <c r="C46" s="161"/>
      <c r="D46" s="161"/>
      <c r="E46" s="5"/>
      <c r="F46" s="163"/>
      <c r="G46" s="159"/>
      <c r="H46" s="161"/>
      <c r="I46" s="165"/>
      <c r="J46" s="161"/>
      <c r="K46" s="160"/>
    </row>
    <row r="47" spans="1:11" ht="15">
      <c r="A47" s="164"/>
      <c r="B47" s="159"/>
      <c r="C47" s="161"/>
      <c r="D47" s="161"/>
      <c r="E47" s="162"/>
      <c r="F47" s="163">
        <f>SUM(C47,D47)</f>
        <v>0</v>
      </c>
      <c r="G47" s="159"/>
      <c r="H47" s="161"/>
      <c r="I47" s="162"/>
      <c r="J47" s="161"/>
      <c r="K47" s="160"/>
    </row>
    <row r="48" spans="1:11" ht="15">
      <c r="A48" s="159"/>
      <c r="B48" s="158" t="s">
        <v>6</v>
      </c>
      <c r="C48" s="154">
        <f>SUM(C5:C47)</f>
        <v>27.88</v>
      </c>
      <c r="D48" s="154">
        <f>SUM(D5:D47)</f>
        <v>560.96198</v>
      </c>
      <c r="E48" s="155"/>
      <c r="F48" s="157">
        <f>SUM(C48,D48)</f>
        <v>588.84198</v>
      </c>
      <c r="G48" s="156"/>
      <c r="H48" s="154">
        <f>SUM(H5:H47)</f>
        <v>0</v>
      </c>
      <c r="I48" s="155"/>
      <c r="J48" s="154">
        <f>SUM(J5:J47)</f>
        <v>560.96198</v>
      </c>
      <c r="K48" s="153">
        <f>C48-H48</f>
        <v>27.88</v>
      </c>
    </row>
    <row r="50" spans="2:8" ht="15.75">
      <c r="B50" s="11" t="s">
        <v>90</v>
      </c>
      <c r="F50" s="8"/>
      <c r="G50" s="37" t="s">
        <v>474</v>
      </c>
      <c r="H50" s="38"/>
    </row>
    <row r="51" spans="2:8" ht="15">
      <c r="B51" s="11"/>
      <c r="F51" s="9" t="s">
        <v>3</v>
      </c>
      <c r="G51" s="10"/>
      <c r="H51" s="10"/>
    </row>
    <row r="52" spans="2:8" ht="15.75">
      <c r="B52" s="11" t="s">
        <v>64</v>
      </c>
      <c r="F52" s="8"/>
      <c r="G52" s="37" t="s">
        <v>473</v>
      </c>
      <c r="H52" s="38"/>
    </row>
    <row r="53" spans="6:8" ht="15">
      <c r="F53" s="9" t="s">
        <v>3</v>
      </c>
      <c r="G53" s="10"/>
      <c r="H53" s="10"/>
    </row>
  </sheetData>
  <sheetProtection/>
  <mergeCells count="10">
    <mergeCell ref="B1:K1"/>
    <mergeCell ref="G50:H50"/>
    <mergeCell ref="G52:H52"/>
    <mergeCell ref="A2:K2"/>
    <mergeCell ref="A3:A4"/>
    <mergeCell ref="B3:B4"/>
    <mergeCell ref="C3:E3"/>
    <mergeCell ref="F3:F4"/>
    <mergeCell ref="G3:J3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3.57421875" style="177" customWidth="1"/>
    <col min="2" max="2" width="21.28125" style="178" customWidth="1"/>
    <col min="3" max="3" width="13.421875" style="177" customWidth="1"/>
    <col min="4" max="4" width="15.57421875" style="177" customWidth="1"/>
    <col min="5" max="5" width="19.8515625" style="177" customWidth="1"/>
    <col min="6" max="6" width="18.57421875" style="177" customWidth="1"/>
    <col min="7" max="7" width="22.140625" style="177" customWidth="1"/>
    <col min="8" max="8" width="13.421875" style="177" customWidth="1"/>
    <col min="9" max="9" width="21.00390625" style="177" customWidth="1"/>
    <col min="10" max="10" width="15.421875" style="177" customWidth="1"/>
    <col min="11" max="11" width="20.7109375" style="177" customWidth="1"/>
    <col min="12" max="16384" width="9.140625" style="177" customWidth="1"/>
  </cols>
  <sheetData>
    <row r="1" spans="1:11" ht="66.75" customHeight="1">
      <c r="A1" s="219"/>
      <c r="B1" s="221" t="s">
        <v>558</v>
      </c>
      <c r="C1" s="220"/>
      <c r="D1" s="220"/>
      <c r="E1" s="220"/>
      <c r="F1" s="220"/>
      <c r="G1" s="220"/>
      <c r="H1" s="220"/>
      <c r="I1" s="220"/>
      <c r="J1" s="220"/>
      <c r="K1" s="219"/>
    </row>
    <row r="2" spans="1:11" ht="19.5" customHeight="1" hidden="1">
      <c r="A2" s="227" t="s">
        <v>557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ht="12.75" customHeight="1" hidden="1">
      <c r="I3" s="226" t="s">
        <v>556</v>
      </c>
    </row>
    <row r="4" spans="1:9" ht="1.5" customHeight="1">
      <c r="A4" s="219"/>
      <c r="B4" s="225"/>
      <c r="C4" s="224"/>
      <c r="D4" s="219"/>
      <c r="E4" s="219"/>
      <c r="F4" s="219"/>
      <c r="G4" s="219"/>
      <c r="H4" s="223"/>
      <c r="I4" s="222"/>
    </row>
    <row r="5" spans="2:11" ht="18.75" hidden="1">
      <c r="B5" s="221" t="s">
        <v>555</v>
      </c>
      <c r="C5" s="220"/>
      <c r="D5" s="220"/>
      <c r="E5" s="220"/>
      <c r="F5" s="220"/>
      <c r="G5" s="220"/>
      <c r="H5" s="220"/>
      <c r="I5" s="220"/>
      <c r="J5" s="220"/>
      <c r="K5" s="219"/>
    </row>
    <row r="6" spans="1:11" ht="35.25" customHeight="1">
      <c r="A6" s="218" t="s">
        <v>2</v>
      </c>
      <c r="B6" s="216" t="s">
        <v>4</v>
      </c>
      <c r="C6" s="215" t="s">
        <v>1</v>
      </c>
      <c r="D6" s="215"/>
      <c r="E6" s="215"/>
      <c r="F6" s="215" t="s">
        <v>0</v>
      </c>
      <c r="G6" s="215" t="s">
        <v>10</v>
      </c>
      <c r="H6" s="215"/>
      <c r="I6" s="215"/>
      <c r="J6" s="215"/>
      <c r="K6" s="212" t="s">
        <v>14</v>
      </c>
    </row>
    <row r="7" spans="1:11" ht="192" customHeight="1">
      <c r="A7" s="217"/>
      <c r="B7" s="216"/>
      <c r="C7" s="213" t="s">
        <v>554</v>
      </c>
      <c r="D7" s="213" t="s">
        <v>12</v>
      </c>
      <c r="E7" s="213" t="s">
        <v>8</v>
      </c>
      <c r="F7" s="215"/>
      <c r="G7" s="214" t="s">
        <v>5</v>
      </c>
      <c r="H7" s="213" t="s">
        <v>553</v>
      </c>
      <c r="I7" s="213" t="s">
        <v>9</v>
      </c>
      <c r="J7" s="213" t="s">
        <v>13</v>
      </c>
      <c r="K7" s="212"/>
    </row>
    <row r="8" spans="1:11" ht="56.25" customHeight="1">
      <c r="A8" s="193">
        <v>1</v>
      </c>
      <c r="B8" s="211" t="s">
        <v>263</v>
      </c>
      <c r="C8" s="197"/>
      <c r="D8" s="197">
        <v>136.3</v>
      </c>
      <c r="E8" s="196" t="s">
        <v>552</v>
      </c>
      <c r="F8" s="195">
        <v>136.3</v>
      </c>
      <c r="G8" s="199">
        <v>2210.311</v>
      </c>
      <c r="H8" s="197"/>
      <c r="I8" s="196" t="s">
        <v>552</v>
      </c>
      <c r="J8" s="195">
        <v>136.3</v>
      </c>
      <c r="K8" s="194"/>
    </row>
    <row r="9" spans="1:11" ht="27" customHeight="1">
      <c r="A9" s="193">
        <v>2</v>
      </c>
      <c r="B9" s="201" t="s">
        <v>551</v>
      </c>
      <c r="C9" s="197"/>
      <c r="D9" s="197">
        <v>956.2</v>
      </c>
      <c r="E9" s="196" t="s">
        <v>7</v>
      </c>
      <c r="F9" s="195">
        <v>956.2</v>
      </c>
      <c r="G9" s="210">
        <v>2220</v>
      </c>
      <c r="H9" s="197"/>
      <c r="I9" s="196" t="s">
        <v>7</v>
      </c>
      <c r="J9" s="195">
        <v>956.2</v>
      </c>
      <c r="K9" s="194"/>
    </row>
    <row r="10" spans="1:11" ht="39" customHeight="1">
      <c r="A10" s="193">
        <v>3</v>
      </c>
      <c r="B10" s="201" t="s">
        <v>550</v>
      </c>
      <c r="C10" s="197"/>
      <c r="D10" s="197">
        <v>543</v>
      </c>
      <c r="E10" s="196" t="s">
        <v>7</v>
      </c>
      <c r="F10" s="195">
        <v>543</v>
      </c>
      <c r="G10" s="210">
        <v>2220</v>
      </c>
      <c r="H10" s="197"/>
      <c r="I10" s="196" t="s">
        <v>7</v>
      </c>
      <c r="J10" s="195">
        <v>543</v>
      </c>
      <c r="K10" s="194"/>
    </row>
    <row r="11" spans="1:11" ht="34.5" customHeight="1">
      <c r="A11" s="193">
        <v>4</v>
      </c>
      <c r="B11" s="201" t="s">
        <v>525</v>
      </c>
      <c r="C11" s="197"/>
      <c r="D11" s="197">
        <v>96</v>
      </c>
      <c r="E11" s="196" t="s">
        <v>7</v>
      </c>
      <c r="F11" s="195">
        <v>96</v>
      </c>
      <c r="G11" s="200">
        <v>2220</v>
      </c>
      <c r="H11" s="197"/>
      <c r="I11" s="196" t="s">
        <v>7</v>
      </c>
      <c r="J11" s="195">
        <v>96</v>
      </c>
      <c r="K11" s="194"/>
    </row>
    <row r="12" spans="1:11" ht="39" customHeight="1">
      <c r="A12" s="193">
        <v>5</v>
      </c>
      <c r="B12" s="201" t="s">
        <v>549</v>
      </c>
      <c r="C12" s="197"/>
      <c r="D12" s="197">
        <v>51.7</v>
      </c>
      <c r="E12" s="196" t="s">
        <v>7</v>
      </c>
      <c r="F12" s="195">
        <v>51.7</v>
      </c>
      <c r="G12" s="204">
        <v>2220</v>
      </c>
      <c r="H12" s="197"/>
      <c r="I12" s="196" t="s">
        <v>7</v>
      </c>
      <c r="J12" s="195">
        <v>51.7</v>
      </c>
      <c r="K12" s="194"/>
    </row>
    <row r="13" spans="1:11" ht="30" customHeight="1">
      <c r="A13" s="193">
        <v>6</v>
      </c>
      <c r="B13" s="201" t="s">
        <v>548</v>
      </c>
      <c r="C13" s="197"/>
      <c r="D13" s="197">
        <v>167.4</v>
      </c>
      <c r="E13" s="196" t="s">
        <v>508</v>
      </c>
      <c r="F13" s="195">
        <v>167.4</v>
      </c>
      <c r="G13" s="200">
        <v>2220</v>
      </c>
      <c r="H13" s="197"/>
      <c r="I13" s="196" t="s">
        <v>547</v>
      </c>
      <c r="J13" s="195">
        <v>167.4</v>
      </c>
      <c r="K13" s="194"/>
    </row>
    <row r="14" spans="1:11" ht="30">
      <c r="A14" s="193">
        <v>7</v>
      </c>
      <c r="B14" s="201" t="s">
        <v>546</v>
      </c>
      <c r="C14" s="197"/>
      <c r="D14" s="197">
        <v>6.7</v>
      </c>
      <c r="E14" s="196" t="s">
        <v>545</v>
      </c>
      <c r="F14" s="195">
        <v>6.7</v>
      </c>
      <c r="G14" s="204">
        <v>2220</v>
      </c>
      <c r="H14" s="197"/>
      <c r="I14" s="196" t="s">
        <v>544</v>
      </c>
      <c r="J14" s="195">
        <v>6.7</v>
      </c>
      <c r="K14" s="194"/>
    </row>
    <row r="15" spans="1:11" ht="38.25" customHeight="1">
      <c r="A15" s="193">
        <v>8</v>
      </c>
      <c r="B15" s="201" t="s">
        <v>543</v>
      </c>
      <c r="C15" s="197"/>
      <c r="D15" s="197">
        <v>6</v>
      </c>
      <c r="E15" s="196" t="s">
        <v>7</v>
      </c>
      <c r="F15" s="195">
        <v>6</v>
      </c>
      <c r="G15" s="200">
        <v>2220</v>
      </c>
      <c r="H15" s="197"/>
      <c r="I15" s="196" t="s">
        <v>7</v>
      </c>
      <c r="J15" s="195">
        <v>6</v>
      </c>
      <c r="K15" s="194"/>
    </row>
    <row r="16" spans="1:11" ht="43.5" customHeight="1">
      <c r="A16" s="193">
        <v>9</v>
      </c>
      <c r="B16" s="201" t="s">
        <v>542</v>
      </c>
      <c r="C16" s="197"/>
      <c r="D16" s="197">
        <v>66.9</v>
      </c>
      <c r="E16" s="196" t="s">
        <v>541</v>
      </c>
      <c r="F16" s="195">
        <v>66.9</v>
      </c>
      <c r="G16" s="200">
        <v>2220</v>
      </c>
      <c r="H16" s="197"/>
      <c r="I16" s="196" t="s">
        <v>541</v>
      </c>
      <c r="J16" s="195">
        <v>66.9</v>
      </c>
      <c r="K16" s="194"/>
    </row>
    <row r="17" spans="1:11" ht="69" customHeight="1">
      <c r="A17" s="193">
        <v>10</v>
      </c>
      <c r="B17" s="201" t="s">
        <v>540</v>
      </c>
      <c r="C17" s="197"/>
      <c r="D17" s="197">
        <v>10.2</v>
      </c>
      <c r="E17" s="196" t="s">
        <v>7</v>
      </c>
      <c r="F17" s="195">
        <v>10.2</v>
      </c>
      <c r="G17" s="200">
        <v>2220</v>
      </c>
      <c r="H17" s="197"/>
      <c r="I17" s="196" t="s">
        <v>7</v>
      </c>
      <c r="J17" s="195">
        <v>10.2</v>
      </c>
      <c r="K17" s="194"/>
    </row>
    <row r="18" spans="1:11" ht="47.25" customHeight="1">
      <c r="A18" s="208">
        <v>11</v>
      </c>
      <c r="B18" s="201" t="s">
        <v>520</v>
      </c>
      <c r="C18" s="197"/>
      <c r="D18" s="197">
        <v>20.6</v>
      </c>
      <c r="E18" s="196" t="s">
        <v>376</v>
      </c>
      <c r="F18" s="195">
        <v>20.6</v>
      </c>
      <c r="G18" s="200">
        <v>2230</v>
      </c>
      <c r="H18" s="197"/>
      <c r="I18" s="196" t="s">
        <v>376</v>
      </c>
      <c r="J18" s="195">
        <v>20.6</v>
      </c>
      <c r="K18" s="194"/>
    </row>
    <row r="19" spans="1:11" ht="33" customHeight="1">
      <c r="A19" s="208">
        <v>12</v>
      </c>
      <c r="B19" s="201" t="s">
        <v>366</v>
      </c>
      <c r="C19" s="197"/>
      <c r="D19" s="197">
        <v>1035.9</v>
      </c>
      <c r="E19" s="196" t="s">
        <v>539</v>
      </c>
      <c r="F19" s="195">
        <v>1035.9</v>
      </c>
      <c r="G19" s="200">
        <v>2220</v>
      </c>
      <c r="H19" s="197"/>
      <c r="I19" s="196" t="s">
        <v>539</v>
      </c>
      <c r="J19" s="195">
        <v>1035.9</v>
      </c>
      <c r="K19" s="194"/>
    </row>
    <row r="20" spans="1:11" ht="31.5" customHeight="1">
      <c r="A20" s="208">
        <v>13</v>
      </c>
      <c r="B20" s="201" t="s">
        <v>538</v>
      </c>
      <c r="C20" s="197"/>
      <c r="D20" s="197">
        <v>91.7</v>
      </c>
      <c r="E20" s="196" t="s">
        <v>496</v>
      </c>
      <c r="F20" s="195">
        <v>91.7</v>
      </c>
      <c r="G20" s="200">
        <v>3110</v>
      </c>
      <c r="H20" s="197"/>
      <c r="I20" s="196" t="s">
        <v>496</v>
      </c>
      <c r="J20" s="195">
        <v>91.7</v>
      </c>
      <c r="K20" s="194"/>
    </row>
    <row r="21" spans="1:11" ht="45.75" customHeight="1">
      <c r="A21" s="208">
        <v>14</v>
      </c>
      <c r="B21" s="201" t="s">
        <v>537</v>
      </c>
      <c r="C21" s="197"/>
      <c r="D21" s="197">
        <v>7</v>
      </c>
      <c r="E21" s="197" t="s">
        <v>508</v>
      </c>
      <c r="F21" s="195">
        <v>7</v>
      </c>
      <c r="G21" s="200">
        <v>2220</v>
      </c>
      <c r="H21" s="197"/>
      <c r="I21" s="209" t="s">
        <v>508</v>
      </c>
      <c r="J21" s="195">
        <v>7</v>
      </c>
      <c r="K21" s="194"/>
    </row>
    <row r="22" spans="1:11" ht="36" customHeight="1">
      <c r="A22" s="208">
        <v>15</v>
      </c>
      <c r="B22" s="201" t="s">
        <v>536</v>
      </c>
      <c r="C22" s="197"/>
      <c r="D22" s="197">
        <v>4.7</v>
      </c>
      <c r="E22" s="196" t="s">
        <v>7</v>
      </c>
      <c r="F22" s="195">
        <v>4.7</v>
      </c>
      <c r="G22" s="200">
        <v>2220</v>
      </c>
      <c r="H22" s="197"/>
      <c r="I22" s="196" t="s">
        <v>7</v>
      </c>
      <c r="J22" s="195">
        <v>4.7</v>
      </c>
      <c r="K22" s="194"/>
    </row>
    <row r="23" spans="1:11" ht="33" customHeight="1">
      <c r="A23" s="207">
        <v>16</v>
      </c>
      <c r="B23" s="201" t="s">
        <v>535</v>
      </c>
      <c r="C23" s="197"/>
      <c r="D23" s="197">
        <v>286</v>
      </c>
      <c r="E23" s="196" t="s">
        <v>7</v>
      </c>
      <c r="F23" s="195">
        <v>286</v>
      </c>
      <c r="G23" s="200">
        <v>2220</v>
      </c>
      <c r="H23" s="197"/>
      <c r="I23" s="196" t="s">
        <v>7</v>
      </c>
      <c r="J23" s="195">
        <v>286</v>
      </c>
      <c r="K23" s="194"/>
    </row>
    <row r="24" spans="1:11" ht="36" customHeight="1">
      <c r="A24" s="208">
        <v>17</v>
      </c>
      <c r="B24" s="201" t="s">
        <v>534</v>
      </c>
      <c r="C24" s="197"/>
      <c r="D24" s="197">
        <v>25.5</v>
      </c>
      <c r="E24" s="196" t="s">
        <v>533</v>
      </c>
      <c r="F24" s="195">
        <v>25.5</v>
      </c>
      <c r="G24" s="200">
        <v>2220</v>
      </c>
      <c r="H24" s="197"/>
      <c r="I24" s="196" t="s">
        <v>533</v>
      </c>
      <c r="J24" s="195">
        <v>25.5</v>
      </c>
      <c r="K24" s="194"/>
    </row>
    <row r="25" spans="1:11" ht="44.25" customHeight="1">
      <c r="A25" s="207">
        <v>18</v>
      </c>
      <c r="B25" s="201" t="s">
        <v>532</v>
      </c>
      <c r="C25" s="197"/>
      <c r="D25" s="197">
        <v>2.5</v>
      </c>
      <c r="E25" s="196" t="s">
        <v>7</v>
      </c>
      <c r="F25" s="195">
        <v>2.5</v>
      </c>
      <c r="G25" s="200">
        <v>2220</v>
      </c>
      <c r="H25" s="197"/>
      <c r="I25" s="196" t="s">
        <v>7</v>
      </c>
      <c r="J25" s="195">
        <v>2.5</v>
      </c>
      <c r="K25" s="194"/>
    </row>
    <row r="26" spans="1:11" ht="15.75">
      <c r="A26" s="208">
        <v>19</v>
      </c>
      <c r="B26" s="201" t="s">
        <v>531</v>
      </c>
      <c r="C26" s="197"/>
      <c r="D26" s="197">
        <v>52</v>
      </c>
      <c r="E26" s="196" t="s">
        <v>516</v>
      </c>
      <c r="F26" s="195">
        <v>52</v>
      </c>
      <c r="G26" s="200">
        <v>2220</v>
      </c>
      <c r="H26" s="197"/>
      <c r="I26" s="196" t="s">
        <v>516</v>
      </c>
      <c r="J26" s="195">
        <v>52</v>
      </c>
      <c r="K26" s="194"/>
    </row>
    <row r="27" spans="1:11" ht="45">
      <c r="A27" s="208">
        <v>20</v>
      </c>
      <c r="B27" s="201" t="s">
        <v>530</v>
      </c>
      <c r="C27" s="197"/>
      <c r="D27" s="197">
        <v>388.9</v>
      </c>
      <c r="E27" s="196" t="s">
        <v>508</v>
      </c>
      <c r="F27" s="195">
        <v>388.9</v>
      </c>
      <c r="G27" s="200">
        <v>2220</v>
      </c>
      <c r="H27" s="197"/>
      <c r="I27" s="196" t="s">
        <v>508</v>
      </c>
      <c r="J27" s="195">
        <v>388.9</v>
      </c>
      <c r="K27" s="194"/>
    </row>
    <row r="28" spans="1:11" ht="56.25" customHeight="1">
      <c r="A28" s="208">
        <v>21</v>
      </c>
      <c r="B28" s="201" t="s">
        <v>529</v>
      </c>
      <c r="C28" s="197"/>
      <c r="D28" s="197">
        <v>242.6</v>
      </c>
      <c r="E28" s="196" t="s">
        <v>528</v>
      </c>
      <c r="F28" s="195">
        <v>242.6</v>
      </c>
      <c r="G28" s="204">
        <v>2220</v>
      </c>
      <c r="H28" s="197"/>
      <c r="I28" s="196" t="s">
        <v>528</v>
      </c>
      <c r="J28" s="195">
        <v>242.6</v>
      </c>
      <c r="K28" s="194"/>
    </row>
    <row r="29" spans="1:11" ht="15.75">
      <c r="A29" s="208">
        <v>22</v>
      </c>
      <c r="B29" s="201" t="s">
        <v>527</v>
      </c>
      <c r="C29" s="197"/>
      <c r="D29" s="197">
        <v>83.5</v>
      </c>
      <c r="E29" s="196" t="s">
        <v>7</v>
      </c>
      <c r="F29" s="195">
        <v>83.5</v>
      </c>
      <c r="G29" s="200">
        <v>2220</v>
      </c>
      <c r="H29" s="197"/>
      <c r="I29" s="196" t="s">
        <v>7</v>
      </c>
      <c r="J29" s="195">
        <v>83.5</v>
      </c>
      <c r="K29" s="194"/>
    </row>
    <row r="30" spans="1:11" ht="15.75">
      <c r="A30" s="208">
        <v>23</v>
      </c>
      <c r="B30" s="201" t="s">
        <v>526</v>
      </c>
      <c r="C30" s="197"/>
      <c r="D30" s="197">
        <v>125.4</v>
      </c>
      <c r="E30" s="196" t="s">
        <v>7</v>
      </c>
      <c r="F30" s="195">
        <v>125.4</v>
      </c>
      <c r="G30" s="200">
        <v>2220</v>
      </c>
      <c r="H30" s="197"/>
      <c r="I30" s="196" t="s">
        <v>7</v>
      </c>
      <c r="J30" s="195">
        <v>125.4</v>
      </c>
      <c r="K30" s="194"/>
    </row>
    <row r="31" spans="1:11" ht="15.75">
      <c r="A31" s="207">
        <v>24</v>
      </c>
      <c r="B31" s="201" t="s">
        <v>525</v>
      </c>
      <c r="C31" s="197"/>
      <c r="D31" s="197">
        <v>37.4</v>
      </c>
      <c r="E31" s="196" t="s">
        <v>7</v>
      </c>
      <c r="F31" s="195">
        <v>37.4</v>
      </c>
      <c r="G31" s="200">
        <v>2220</v>
      </c>
      <c r="H31" s="197"/>
      <c r="I31" s="196" t="s">
        <v>7</v>
      </c>
      <c r="J31" s="195">
        <v>37.4</v>
      </c>
      <c r="K31" s="194"/>
    </row>
    <row r="32" spans="1:11" ht="15.75">
      <c r="A32" s="208">
        <v>25</v>
      </c>
      <c r="B32" s="201" t="s">
        <v>524</v>
      </c>
      <c r="C32" s="197"/>
      <c r="D32" s="197">
        <v>29</v>
      </c>
      <c r="E32" s="196" t="s">
        <v>523</v>
      </c>
      <c r="F32" s="195">
        <v>29</v>
      </c>
      <c r="G32" s="200">
        <v>3110</v>
      </c>
      <c r="H32" s="197"/>
      <c r="I32" s="196" t="s">
        <v>523</v>
      </c>
      <c r="J32" s="195">
        <v>29</v>
      </c>
      <c r="K32" s="194"/>
    </row>
    <row r="33" spans="1:11" ht="15.75">
      <c r="A33" s="208">
        <v>26</v>
      </c>
      <c r="B33" s="201" t="s">
        <v>522</v>
      </c>
      <c r="C33" s="197"/>
      <c r="D33" s="197">
        <v>82</v>
      </c>
      <c r="E33" s="196" t="s">
        <v>7</v>
      </c>
      <c r="F33" s="195">
        <v>82</v>
      </c>
      <c r="G33" s="200">
        <v>2220</v>
      </c>
      <c r="H33" s="197"/>
      <c r="I33" s="196" t="s">
        <v>7</v>
      </c>
      <c r="J33" s="195">
        <v>82</v>
      </c>
      <c r="K33" s="194"/>
    </row>
    <row r="34" spans="1:11" ht="45">
      <c r="A34" s="208">
        <v>27</v>
      </c>
      <c r="B34" s="201" t="s">
        <v>521</v>
      </c>
      <c r="C34" s="197"/>
      <c r="D34" s="197">
        <v>19.9</v>
      </c>
      <c r="E34" s="196" t="s">
        <v>376</v>
      </c>
      <c r="F34" s="195">
        <v>19.9</v>
      </c>
      <c r="G34" s="200">
        <v>2230</v>
      </c>
      <c r="H34" s="197"/>
      <c r="I34" s="196" t="s">
        <v>376</v>
      </c>
      <c r="J34" s="195">
        <v>19.9</v>
      </c>
      <c r="K34" s="194"/>
    </row>
    <row r="35" spans="1:11" ht="30">
      <c r="A35" s="207">
        <v>28</v>
      </c>
      <c r="B35" s="201" t="s">
        <v>520</v>
      </c>
      <c r="C35" s="197"/>
      <c r="D35" s="197">
        <v>4.3</v>
      </c>
      <c r="E35" s="196" t="s">
        <v>376</v>
      </c>
      <c r="F35" s="195">
        <v>4.3</v>
      </c>
      <c r="G35" s="200">
        <v>2230</v>
      </c>
      <c r="H35" s="197"/>
      <c r="I35" s="196" t="s">
        <v>376</v>
      </c>
      <c r="J35" s="195">
        <v>4.3</v>
      </c>
      <c r="K35" s="194"/>
    </row>
    <row r="36" spans="1:11" ht="30">
      <c r="A36" s="205">
        <v>29</v>
      </c>
      <c r="B36" s="201" t="s">
        <v>519</v>
      </c>
      <c r="C36" s="197"/>
      <c r="D36" s="197">
        <v>36.8</v>
      </c>
      <c r="E36" s="196" t="s">
        <v>7</v>
      </c>
      <c r="F36" s="195">
        <v>36.8</v>
      </c>
      <c r="G36" s="200">
        <v>2220</v>
      </c>
      <c r="H36" s="197"/>
      <c r="I36" s="196" t="s">
        <v>7</v>
      </c>
      <c r="J36" s="195">
        <v>36.8</v>
      </c>
      <c r="K36" s="194"/>
    </row>
    <row r="37" spans="1:11" ht="45">
      <c r="A37" s="205">
        <v>30</v>
      </c>
      <c r="B37" s="201" t="s">
        <v>518</v>
      </c>
      <c r="C37" s="197"/>
      <c r="D37" s="197">
        <v>57.8</v>
      </c>
      <c r="E37" s="196" t="s">
        <v>35</v>
      </c>
      <c r="F37" s="195">
        <v>57.8</v>
      </c>
      <c r="G37" s="200">
        <v>2220</v>
      </c>
      <c r="H37" s="197"/>
      <c r="I37" s="196" t="s">
        <v>35</v>
      </c>
      <c r="J37" s="195">
        <v>57.8</v>
      </c>
      <c r="K37" s="194"/>
    </row>
    <row r="38" spans="1:11" ht="45">
      <c r="A38" s="206">
        <v>31</v>
      </c>
      <c r="B38" s="201" t="s">
        <v>517</v>
      </c>
      <c r="C38" s="197"/>
      <c r="D38" s="197">
        <v>80.1</v>
      </c>
      <c r="E38" s="196" t="s">
        <v>516</v>
      </c>
      <c r="F38" s="195">
        <v>80.1</v>
      </c>
      <c r="G38" s="200">
        <v>2220</v>
      </c>
      <c r="H38" s="197"/>
      <c r="I38" s="196" t="s">
        <v>516</v>
      </c>
      <c r="J38" s="195">
        <v>80.1</v>
      </c>
      <c r="K38" s="194"/>
    </row>
    <row r="39" spans="1:11" ht="45">
      <c r="A39" s="205">
        <v>32</v>
      </c>
      <c r="B39" s="201" t="s">
        <v>515</v>
      </c>
      <c r="C39" s="197"/>
      <c r="D39" s="197">
        <v>80</v>
      </c>
      <c r="E39" s="196" t="s">
        <v>7</v>
      </c>
      <c r="F39" s="195">
        <v>80</v>
      </c>
      <c r="G39" s="200">
        <v>2220</v>
      </c>
      <c r="H39" s="197"/>
      <c r="I39" s="196" t="s">
        <v>7</v>
      </c>
      <c r="J39" s="195">
        <v>80</v>
      </c>
      <c r="K39" s="194"/>
    </row>
    <row r="40" spans="1:11" ht="30">
      <c r="A40" s="205">
        <v>33</v>
      </c>
      <c r="B40" s="201" t="s">
        <v>514</v>
      </c>
      <c r="C40" s="197"/>
      <c r="D40" s="197">
        <v>918.1</v>
      </c>
      <c r="E40" s="196" t="s">
        <v>508</v>
      </c>
      <c r="F40" s="195">
        <v>918.1</v>
      </c>
      <c r="G40" s="200">
        <v>2210</v>
      </c>
      <c r="H40" s="197"/>
      <c r="I40" s="196" t="s">
        <v>508</v>
      </c>
      <c r="J40" s="195">
        <v>918.1</v>
      </c>
      <c r="K40" s="194"/>
    </row>
    <row r="41" spans="1:11" ht="15">
      <c r="A41" s="205">
        <v>34</v>
      </c>
      <c r="B41" s="201" t="s">
        <v>115</v>
      </c>
      <c r="C41" s="197"/>
      <c r="D41" s="197">
        <v>2.6</v>
      </c>
      <c r="E41" s="196" t="s">
        <v>513</v>
      </c>
      <c r="F41" s="195">
        <v>2.6</v>
      </c>
      <c r="G41" s="200">
        <v>2210</v>
      </c>
      <c r="H41" s="197"/>
      <c r="I41" s="196" t="s">
        <v>513</v>
      </c>
      <c r="J41" s="195">
        <v>2.6</v>
      </c>
      <c r="K41" s="194"/>
    </row>
    <row r="42" spans="1:11" ht="45">
      <c r="A42" s="205">
        <v>35</v>
      </c>
      <c r="B42" s="201" t="s">
        <v>512</v>
      </c>
      <c r="C42" s="197"/>
      <c r="D42" s="197">
        <v>43.8</v>
      </c>
      <c r="E42" s="196" t="s">
        <v>7</v>
      </c>
      <c r="F42" s="195">
        <v>43.8</v>
      </c>
      <c r="G42" s="200">
        <v>2220</v>
      </c>
      <c r="H42" s="197"/>
      <c r="I42" s="196" t="s">
        <v>7</v>
      </c>
      <c r="J42" s="195">
        <v>43.8</v>
      </c>
      <c r="K42" s="194"/>
    </row>
    <row r="43" spans="1:11" ht="15">
      <c r="A43" s="205">
        <v>36</v>
      </c>
      <c r="B43" s="201" t="s">
        <v>511</v>
      </c>
      <c r="C43" s="197"/>
      <c r="D43" s="197">
        <v>49.9</v>
      </c>
      <c r="E43" s="196" t="s">
        <v>35</v>
      </c>
      <c r="F43" s="195">
        <v>49.9</v>
      </c>
      <c r="G43" s="200">
        <v>2220</v>
      </c>
      <c r="H43" s="197"/>
      <c r="I43" s="196" t="s">
        <v>35</v>
      </c>
      <c r="J43" s="195">
        <v>49.9</v>
      </c>
      <c r="K43" s="194"/>
    </row>
    <row r="44" spans="1:11" ht="15">
      <c r="A44" s="206">
        <v>37</v>
      </c>
      <c r="B44" s="201" t="s">
        <v>510</v>
      </c>
      <c r="C44" s="197"/>
      <c r="D44" s="197">
        <v>336</v>
      </c>
      <c r="E44" s="196" t="s">
        <v>7</v>
      </c>
      <c r="F44" s="195">
        <v>336</v>
      </c>
      <c r="G44" s="200">
        <v>2220</v>
      </c>
      <c r="H44" s="197"/>
      <c r="I44" s="196" t="s">
        <v>7</v>
      </c>
      <c r="J44" s="195">
        <v>336</v>
      </c>
      <c r="K44" s="194"/>
    </row>
    <row r="45" spans="1:11" ht="30">
      <c r="A45" s="206">
        <v>38</v>
      </c>
      <c r="B45" s="201" t="s">
        <v>509</v>
      </c>
      <c r="C45" s="197"/>
      <c r="D45" s="197">
        <v>212.9</v>
      </c>
      <c r="E45" s="196" t="s">
        <v>508</v>
      </c>
      <c r="F45" s="195">
        <v>212.9</v>
      </c>
      <c r="G45" s="200">
        <v>2220</v>
      </c>
      <c r="H45" s="197"/>
      <c r="I45" s="196" t="s">
        <v>508</v>
      </c>
      <c r="J45" s="195">
        <v>212.9</v>
      </c>
      <c r="K45" s="194"/>
    </row>
    <row r="46" spans="1:11" ht="45">
      <c r="A46" s="203">
        <v>39</v>
      </c>
      <c r="B46" s="201" t="s">
        <v>507</v>
      </c>
      <c r="C46" s="197"/>
      <c r="D46" s="197">
        <v>79.8</v>
      </c>
      <c r="E46" s="196" t="s">
        <v>7</v>
      </c>
      <c r="F46" s="195">
        <v>79.8</v>
      </c>
      <c r="G46" s="200">
        <v>2220</v>
      </c>
      <c r="H46" s="197"/>
      <c r="I46" s="196" t="s">
        <v>7</v>
      </c>
      <c r="J46" s="195">
        <v>79.8</v>
      </c>
      <c r="K46" s="194"/>
    </row>
    <row r="47" spans="1:11" ht="30">
      <c r="A47" s="205">
        <v>40</v>
      </c>
      <c r="B47" s="201" t="s">
        <v>506</v>
      </c>
      <c r="C47" s="197"/>
      <c r="D47" s="197">
        <v>333.1</v>
      </c>
      <c r="E47" s="196" t="s">
        <v>505</v>
      </c>
      <c r="F47" s="195">
        <v>333.1</v>
      </c>
      <c r="G47" s="200">
        <v>2210</v>
      </c>
      <c r="H47" s="197"/>
      <c r="I47" s="196" t="s">
        <v>505</v>
      </c>
      <c r="J47" s="195">
        <v>333.1</v>
      </c>
      <c r="K47" s="194"/>
    </row>
    <row r="48" spans="1:11" ht="30">
      <c r="A48" s="203">
        <v>41</v>
      </c>
      <c r="B48" s="201" t="s">
        <v>504</v>
      </c>
      <c r="C48" s="197"/>
      <c r="D48" s="197">
        <v>76.7</v>
      </c>
      <c r="E48" s="196" t="s">
        <v>7</v>
      </c>
      <c r="F48" s="195">
        <v>76.7</v>
      </c>
      <c r="G48" s="204">
        <v>2220</v>
      </c>
      <c r="H48" s="197"/>
      <c r="I48" s="196" t="s">
        <v>7</v>
      </c>
      <c r="J48" s="195">
        <v>76.7</v>
      </c>
      <c r="K48" s="194"/>
    </row>
    <row r="49" spans="1:11" ht="15">
      <c r="A49" s="203">
        <v>42</v>
      </c>
      <c r="B49" s="201" t="s">
        <v>503</v>
      </c>
      <c r="C49" s="197"/>
      <c r="D49" s="197">
        <v>181.3</v>
      </c>
      <c r="E49" s="196" t="s">
        <v>7</v>
      </c>
      <c r="F49" s="195">
        <v>181.3</v>
      </c>
      <c r="G49" s="200">
        <v>2220</v>
      </c>
      <c r="H49" s="197"/>
      <c r="I49" s="196" t="s">
        <v>7</v>
      </c>
      <c r="J49" s="195">
        <v>181.3</v>
      </c>
      <c r="K49" s="194"/>
    </row>
    <row r="50" spans="1:11" ht="30">
      <c r="A50" s="203">
        <v>43</v>
      </c>
      <c r="B50" s="201" t="s">
        <v>502</v>
      </c>
      <c r="C50" s="197"/>
      <c r="D50" s="197">
        <v>563.4</v>
      </c>
      <c r="E50" s="196" t="s">
        <v>7</v>
      </c>
      <c r="F50" s="195">
        <v>563.4</v>
      </c>
      <c r="G50" s="200">
        <v>2220</v>
      </c>
      <c r="H50" s="197"/>
      <c r="I50" s="196" t="s">
        <v>7</v>
      </c>
      <c r="J50" s="195">
        <v>563.4</v>
      </c>
      <c r="K50" s="194"/>
    </row>
    <row r="51" spans="1:11" ht="15">
      <c r="A51" s="203">
        <v>44</v>
      </c>
      <c r="B51" s="201" t="s">
        <v>501</v>
      </c>
      <c r="C51" s="197"/>
      <c r="D51" s="197">
        <v>21.3</v>
      </c>
      <c r="E51" s="196" t="s">
        <v>7</v>
      </c>
      <c r="F51" s="195">
        <v>21.3</v>
      </c>
      <c r="G51" s="200">
        <v>2220</v>
      </c>
      <c r="H51" s="197"/>
      <c r="I51" s="196" t="s">
        <v>7</v>
      </c>
      <c r="J51" s="195">
        <v>21.3</v>
      </c>
      <c r="K51" s="194"/>
    </row>
    <row r="52" spans="1:11" ht="30">
      <c r="A52" s="202">
        <v>45</v>
      </c>
      <c r="B52" s="201" t="s">
        <v>500</v>
      </c>
      <c r="C52" s="197"/>
      <c r="D52" s="197">
        <v>43.1</v>
      </c>
      <c r="E52" s="196" t="s">
        <v>7</v>
      </c>
      <c r="F52" s="195">
        <v>43.1</v>
      </c>
      <c r="G52" s="200">
        <v>2220</v>
      </c>
      <c r="H52" s="197"/>
      <c r="I52" s="196" t="s">
        <v>7</v>
      </c>
      <c r="J52" s="195">
        <v>43.1</v>
      </c>
      <c r="K52" s="194"/>
    </row>
    <row r="53" spans="1:11" ht="25.5" customHeight="1">
      <c r="A53" s="193">
        <v>46</v>
      </c>
      <c r="B53" s="199" t="s">
        <v>499</v>
      </c>
      <c r="C53" s="197"/>
      <c r="D53" s="197">
        <v>90</v>
      </c>
      <c r="E53" s="196" t="s">
        <v>7</v>
      </c>
      <c r="F53" s="195">
        <v>90</v>
      </c>
      <c r="G53" s="198">
        <v>2220</v>
      </c>
      <c r="H53" s="197"/>
      <c r="I53" s="196" t="s">
        <v>7</v>
      </c>
      <c r="J53" s="195">
        <v>90</v>
      </c>
      <c r="K53" s="194"/>
    </row>
    <row r="54" spans="1:11" ht="25.5" customHeight="1">
      <c r="A54" s="193">
        <v>47</v>
      </c>
      <c r="B54" s="199" t="s">
        <v>498</v>
      </c>
      <c r="C54" s="197"/>
      <c r="D54" s="197">
        <v>60</v>
      </c>
      <c r="E54" s="196" t="s">
        <v>7</v>
      </c>
      <c r="F54" s="195">
        <v>60</v>
      </c>
      <c r="G54" s="198">
        <v>2220</v>
      </c>
      <c r="H54" s="197"/>
      <c r="I54" s="196" t="s">
        <v>7</v>
      </c>
      <c r="J54" s="195">
        <v>60</v>
      </c>
      <c r="K54" s="194"/>
    </row>
    <row r="55" spans="1:11" ht="25.5" customHeight="1">
      <c r="A55" s="193">
        <v>48</v>
      </c>
      <c r="B55" s="199" t="s">
        <v>497</v>
      </c>
      <c r="C55" s="197"/>
      <c r="D55" s="197">
        <v>31.6</v>
      </c>
      <c r="E55" s="196" t="s">
        <v>496</v>
      </c>
      <c r="F55" s="195">
        <v>31.6</v>
      </c>
      <c r="G55" s="198">
        <v>3110</v>
      </c>
      <c r="H55" s="197"/>
      <c r="I55" s="196" t="s">
        <v>496</v>
      </c>
      <c r="J55" s="195">
        <v>31.6</v>
      </c>
      <c r="K55" s="194"/>
    </row>
    <row r="56" spans="1:11" ht="25.5" customHeight="1">
      <c r="A56" s="193">
        <v>49</v>
      </c>
      <c r="B56" s="199" t="s">
        <v>495</v>
      </c>
      <c r="C56" s="197"/>
      <c r="D56" s="197">
        <v>3.4</v>
      </c>
      <c r="E56" s="196" t="s">
        <v>7</v>
      </c>
      <c r="F56" s="195">
        <v>3.4</v>
      </c>
      <c r="G56" s="198">
        <v>2220</v>
      </c>
      <c r="H56" s="197"/>
      <c r="I56" s="196" t="s">
        <v>7</v>
      </c>
      <c r="J56" s="195">
        <v>3.4</v>
      </c>
      <c r="K56" s="194"/>
    </row>
    <row r="57" spans="1:11" ht="39.75" customHeight="1">
      <c r="A57" s="193">
        <v>50</v>
      </c>
      <c r="B57" s="199" t="s">
        <v>491</v>
      </c>
      <c r="C57" s="197"/>
      <c r="D57" s="197">
        <v>95.3</v>
      </c>
      <c r="E57" s="196" t="s">
        <v>494</v>
      </c>
      <c r="F57" s="195">
        <v>95.3</v>
      </c>
      <c r="G57" s="198">
        <v>2210</v>
      </c>
      <c r="H57" s="197"/>
      <c r="I57" s="196" t="s">
        <v>494</v>
      </c>
      <c r="J57" s="195">
        <v>95.3</v>
      </c>
      <c r="K57" s="194"/>
    </row>
    <row r="58" spans="1:11" ht="25.5" customHeight="1">
      <c r="A58" s="193">
        <v>51</v>
      </c>
      <c r="B58" s="199" t="s">
        <v>493</v>
      </c>
      <c r="C58" s="197"/>
      <c r="D58" s="197">
        <v>27.7</v>
      </c>
      <c r="E58" s="196" t="s">
        <v>7</v>
      </c>
      <c r="F58" s="195">
        <v>27.7</v>
      </c>
      <c r="G58" s="198">
        <v>2220</v>
      </c>
      <c r="H58" s="197"/>
      <c r="I58" s="196" t="s">
        <v>7</v>
      </c>
      <c r="J58" s="195">
        <v>27.7</v>
      </c>
      <c r="K58" s="194"/>
    </row>
    <row r="59" spans="1:11" ht="79.5" customHeight="1">
      <c r="A59" s="193">
        <v>52</v>
      </c>
      <c r="B59" s="199" t="s">
        <v>492</v>
      </c>
      <c r="C59" s="197"/>
      <c r="D59" s="197">
        <v>67.8</v>
      </c>
      <c r="E59" s="196" t="s">
        <v>7</v>
      </c>
      <c r="F59" s="195">
        <v>67.8</v>
      </c>
      <c r="G59" s="198">
        <v>2220</v>
      </c>
      <c r="H59" s="197"/>
      <c r="I59" s="196" t="s">
        <v>7</v>
      </c>
      <c r="J59" s="195">
        <v>67.8</v>
      </c>
      <c r="K59" s="194"/>
    </row>
    <row r="60" spans="1:11" ht="25.5" customHeight="1">
      <c r="A60" s="193">
        <v>53</v>
      </c>
      <c r="B60" s="199" t="s">
        <v>491</v>
      </c>
      <c r="C60" s="197"/>
      <c r="D60" s="197">
        <v>109.2</v>
      </c>
      <c r="E60" s="196" t="s">
        <v>490</v>
      </c>
      <c r="F60" s="195">
        <v>109.2</v>
      </c>
      <c r="G60" s="198">
        <v>2210</v>
      </c>
      <c r="H60" s="197"/>
      <c r="I60" s="196" t="s">
        <v>490</v>
      </c>
      <c r="J60" s="195">
        <v>109.2</v>
      </c>
      <c r="K60" s="194"/>
    </row>
    <row r="61" spans="1:11" ht="25.5" customHeight="1">
      <c r="A61" s="193">
        <v>54</v>
      </c>
      <c r="B61" s="199" t="s">
        <v>263</v>
      </c>
      <c r="C61" s="197">
        <v>671</v>
      </c>
      <c r="D61" s="197"/>
      <c r="E61" s="196"/>
      <c r="F61" s="195">
        <v>671</v>
      </c>
      <c r="G61" s="198"/>
      <c r="H61" s="197"/>
      <c r="I61" s="196"/>
      <c r="J61" s="195"/>
      <c r="K61" s="194">
        <v>671</v>
      </c>
    </row>
    <row r="62" spans="1:11" ht="15.75">
      <c r="A62" s="193"/>
      <c r="B62" s="192" t="s">
        <v>489</v>
      </c>
      <c r="C62" s="190">
        <v>671</v>
      </c>
      <c r="D62" s="190">
        <f>SUM(D8:D61)</f>
        <v>8181.000000000001</v>
      </c>
      <c r="E62" s="189"/>
      <c r="F62" s="188">
        <v>8852</v>
      </c>
      <c r="G62" s="191"/>
      <c r="H62" s="190"/>
      <c r="I62" s="189"/>
      <c r="J62" s="188">
        <v>8181</v>
      </c>
      <c r="K62" s="187">
        <v>671</v>
      </c>
    </row>
    <row r="63" ht="12.75">
      <c r="J63" s="186"/>
    </row>
    <row r="64" spans="2:8" ht="14.25">
      <c r="B64" s="185" t="s">
        <v>66</v>
      </c>
      <c r="C64" s="182"/>
      <c r="D64" s="182"/>
      <c r="E64" s="184" t="s">
        <v>488</v>
      </c>
      <c r="F64" s="184"/>
      <c r="G64" s="184"/>
      <c r="H64" s="184"/>
    </row>
    <row r="65" spans="2:8" ht="14.25">
      <c r="B65" s="185"/>
      <c r="C65" s="182"/>
      <c r="D65" s="182"/>
      <c r="E65" s="182"/>
      <c r="F65" s="181"/>
      <c r="G65" s="180"/>
      <c r="H65" s="180"/>
    </row>
    <row r="66" spans="2:8" ht="28.5">
      <c r="B66" s="185" t="s">
        <v>64</v>
      </c>
      <c r="C66" s="182"/>
      <c r="D66" s="182"/>
      <c r="E66" s="184" t="s">
        <v>487</v>
      </c>
      <c r="F66" s="184"/>
      <c r="G66" s="184"/>
      <c r="H66" s="184"/>
    </row>
    <row r="67" spans="2:8" ht="12.75">
      <c r="B67" s="183"/>
      <c r="C67" s="182"/>
      <c r="D67" s="182"/>
      <c r="E67" s="182"/>
      <c r="F67" s="181"/>
      <c r="G67" s="180"/>
      <c r="H67" s="180"/>
    </row>
    <row r="68" ht="12.75">
      <c r="B68" s="179"/>
    </row>
    <row r="69" ht="12.75">
      <c r="B69" s="179"/>
    </row>
    <row r="83" ht="12.75">
      <c r="B83" s="179"/>
    </row>
  </sheetData>
  <sheetProtection/>
  <mergeCells count="11">
    <mergeCell ref="K6:K7"/>
    <mergeCell ref="E64:H64"/>
    <mergeCell ref="E66:H66"/>
    <mergeCell ref="B1:J1"/>
    <mergeCell ref="A2:K2"/>
    <mergeCell ref="B5:J5"/>
    <mergeCell ref="A6:A7"/>
    <mergeCell ref="B6:B7"/>
    <mergeCell ref="C6:E6"/>
    <mergeCell ref="F6:F7"/>
    <mergeCell ref="G6:J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0" zoomScaleNormal="9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36.57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244"/>
      <c r="B1" s="175" t="s">
        <v>574</v>
      </c>
      <c r="C1" s="245"/>
      <c r="D1" s="245"/>
      <c r="E1" s="245"/>
      <c r="F1" s="245"/>
      <c r="G1" s="245"/>
      <c r="H1" s="245"/>
      <c r="I1" s="245"/>
      <c r="J1" s="245"/>
      <c r="K1" s="244"/>
    </row>
    <row r="2" spans="1:11" ht="31.5" customHeight="1">
      <c r="A2" s="243" t="s">
        <v>573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50.25" customHeight="1">
      <c r="A3" s="242" t="s">
        <v>2</v>
      </c>
      <c r="B3" s="242" t="s">
        <v>4</v>
      </c>
      <c r="C3" s="241" t="s">
        <v>1</v>
      </c>
      <c r="D3" s="241"/>
      <c r="E3" s="241"/>
      <c r="F3" s="241" t="s">
        <v>0</v>
      </c>
      <c r="G3" s="241" t="s">
        <v>10</v>
      </c>
      <c r="H3" s="241"/>
      <c r="I3" s="241"/>
      <c r="J3" s="241"/>
      <c r="K3" s="239" t="s">
        <v>572</v>
      </c>
    </row>
    <row r="4" spans="1:11" ht="267" customHeight="1">
      <c r="A4" s="242"/>
      <c r="B4" s="242"/>
      <c r="C4" s="19" t="s">
        <v>571</v>
      </c>
      <c r="D4" s="19" t="s">
        <v>570</v>
      </c>
      <c r="E4" s="19" t="s">
        <v>8</v>
      </c>
      <c r="F4" s="241"/>
      <c r="G4" s="240" t="s">
        <v>5</v>
      </c>
      <c r="H4" s="19" t="s">
        <v>569</v>
      </c>
      <c r="I4" s="19" t="s">
        <v>9</v>
      </c>
      <c r="J4" s="19" t="s">
        <v>569</v>
      </c>
      <c r="K4" s="239"/>
    </row>
    <row r="5" spans="1:11" ht="40.5" customHeight="1">
      <c r="A5" s="19">
        <v>1</v>
      </c>
      <c r="B5" s="235" t="s">
        <v>263</v>
      </c>
      <c r="C5" s="237"/>
      <c r="D5" s="238">
        <v>10.99</v>
      </c>
      <c r="E5" s="41" t="s">
        <v>229</v>
      </c>
      <c r="F5" s="18">
        <f>SUM(C5,D5)</f>
        <v>10.99</v>
      </c>
      <c r="G5" s="2"/>
      <c r="H5" s="3"/>
      <c r="I5" s="41" t="s">
        <v>229</v>
      </c>
      <c r="J5" s="3">
        <f>F5</f>
        <v>10.99</v>
      </c>
      <c r="K5" s="7">
        <v>10.99</v>
      </c>
    </row>
    <row r="6" spans="1:11" ht="31.5">
      <c r="A6" s="19">
        <v>2</v>
      </c>
      <c r="B6" s="235" t="s">
        <v>337</v>
      </c>
      <c r="C6" s="237"/>
      <c r="D6" s="233">
        <v>46.82</v>
      </c>
      <c r="E6" s="41" t="s">
        <v>229</v>
      </c>
      <c r="F6" s="18">
        <f>SUM(C6,D6)</f>
        <v>46.82</v>
      </c>
      <c r="G6" s="2"/>
      <c r="H6" s="3"/>
      <c r="I6" s="69" t="str">
        <f>E6</f>
        <v>основні засоби</v>
      </c>
      <c r="J6" s="3">
        <f>F6</f>
        <v>46.82</v>
      </c>
      <c r="K6" s="7">
        <v>46.82</v>
      </c>
    </row>
    <row r="7" spans="1:11" ht="31.5">
      <c r="A7" s="19">
        <v>3</v>
      </c>
      <c r="B7" s="236" t="s">
        <v>568</v>
      </c>
      <c r="C7" s="234"/>
      <c r="D7" s="233">
        <v>6.12</v>
      </c>
      <c r="E7" s="41" t="s">
        <v>229</v>
      </c>
      <c r="F7" s="18">
        <f>SUM(C7,D7)</f>
        <v>6.12</v>
      </c>
      <c r="G7" s="2"/>
      <c r="H7" s="3"/>
      <c r="I7" s="69" t="str">
        <f>E7</f>
        <v>основні засоби</v>
      </c>
      <c r="J7" s="3">
        <f>F7</f>
        <v>6.12</v>
      </c>
      <c r="K7" s="7">
        <v>6.12</v>
      </c>
    </row>
    <row r="8" spans="1:11" ht="48.75" customHeight="1">
      <c r="A8" s="19">
        <v>4</v>
      </c>
      <c r="B8" s="235" t="s">
        <v>67</v>
      </c>
      <c r="C8" s="234"/>
      <c r="D8" s="233">
        <v>60.06</v>
      </c>
      <c r="E8" s="41" t="s">
        <v>7</v>
      </c>
      <c r="F8" s="18">
        <f>SUM(C8,D8)</f>
        <v>60.06</v>
      </c>
      <c r="G8" s="2"/>
      <c r="H8" s="3"/>
      <c r="I8" s="69" t="str">
        <f>E8</f>
        <v>медикаменти</v>
      </c>
      <c r="J8" s="3">
        <f>F8</f>
        <v>60.06</v>
      </c>
      <c r="K8" s="3"/>
    </row>
    <row r="9" spans="1:11" ht="48.75" customHeight="1">
      <c r="A9" s="19">
        <v>5</v>
      </c>
      <c r="B9" s="235" t="s">
        <v>567</v>
      </c>
      <c r="C9" s="234"/>
      <c r="D9" s="233">
        <v>76.66</v>
      </c>
      <c r="E9" s="41" t="s">
        <v>7</v>
      </c>
      <c r="F9" s="18">
        <f>SUM(C9,D9)</f>
        <v>76.66</v>
      </c>
      <c r="G9" s="2"/>
      <c r="H9" s="3"/>
      <c r="I9" s="69" t="str">
        <f>E9</f>
        <v>медикаменти</v>
      </c>
      <c r="J9" s="3">
        <f>F9</f>
        <v>76.66</v>
      </c>
      <c r="K9" s="7"/>
    </row>
    <row r="10" spans="1:11" ht="48.75" customHeight="1">
      <c r="A10" s="19">
        <v>6</v>
      </c>
      <c r="B10" s="235" t="s">
        <v>566</v>
      </c>
      <c r="C10" s="234"/>
      <c r="D10" s="233">
        <v>24.59</v>
      </c>
      <c r="E10" s="41" t="s">
        <v>7</v>
      </c>
      <c r="F10" s="18">
        <f>SUM(C10,D10)</f>
        <v>24.59</v>
      </c>
      <c r="G10" s="2"/>
      <c r="H10" s="3"/>
      <c r="I10" s="69" t="str">
        <f>E10</f>
        <v>медикаменти</v>
      </c>
      <c r="J10" s="3">
        <f>F10</f>
        <v>24.59</v>
      </c>
      <c r="K10" s="7"/>
    </row>
    <row r="11" spans="1:11" ht="48.75" customHeight="1">
      <c r="A11" s="19">
        <v>7</v>
      </c>
      <c r="B11" s="235" t="s">
        <v>565</v>
      </c>
      <c r="C11" s="234"/>
      <c r="D11" s="233">
        <v>17.16</v>
      </c>
      <c r="E11" s="41" t="s">
        <v>7</v>
      </c>
      <c r="F11" s="18">
        <f>SUM(C11,D11)</f>
        <v>17.16</v>
      </c>
      <c r="G11" s="2"/>
      <c r="H11" s="3"/>
      <c r="I11" s="69" t="str">
        <f>E11</f>
        <v>медикаменти</v>
      </c>
      <c r="J11" s="3">
        <f>F11</f>
        <v>17.16</v>
      </c>
      <c r="K11" s="7"/>
    </row>
    <row r="12" spans="1:11" ht="48.75" customHeight="1">
      <c r="A12" s="19">
        <v>8</v>
      </c>
      <c r="B12" s="235" t="s">
        <v>564</v>
      </c>
      <c r="C12" s="234"/>
      <c r="D12" s="233">
        <v>2.272</v>
      </c>
      <c r="E12" s="41" t="s">
        <v>563</v>
      </c>
      <c r="F12" s="18">
        <f>SUM(C12,D12)</f>
        <v>2.272</v>
      </c>
      <c r="G12" s="2"/>
      <c r="H12" s="3"/>
      <c r="I12" s="69" t="str">
        <f>E12</f>
        <v>вироби мед. Призначення </v>
      </c>
      <c r="J12" s="3">
        <f>F12</f>
        <v>2.272</v>
      </c>
      <c r="K12" s="7"/>
    </row>
    <row r="13" spans="1:11" ht="48.75" customHeight="1">
      <c r="A13" s="19">
        <v>9</v>
      </c>
      <c r="B13" s="235" t="s">
        <v>562</v>
      </c>
      <c r="C13" s="234"/>
      <c r="D13" s="233">
        <v>20.62</v>
      </c>
      <c r="E13" s="41" t="s">
        <v>7</v>
      </c>
      <c r="F13" s="18">
        <f>SUM(C13,D13)</f>
        <v>20.62</v>
      </c>
      <c r="G13" s="2"/>
      <c r="H13" s="3"/>
      <c r="I13" s="69" t="str">
        <f>E13</f>
        <v>медикаменти</v>
      </c>
      <c r="J13" s="3">
        <f>F13</f>
        <v>20.62</v>
      </c>
      <c r="K13" s="7"/>
    </row>
    <row r="14" spans="1:11" ht="48.75" customHeight="1">
      <c r="A14" s="19">
        <v>10</v>
      </c>
      <c r="B14" s="235" t="s">
        <v>318</v>
      </c>
      <c r="C14" s="234"/>
      <c r="D14" s="233">
        <v>109.69</v>
      </c>
      <c r="E14" s="41" t="s">
        <v>7</v>
      </c>
      <c r="F14" s="18">
        <f>SUM(C14,D14)</f>
        <v>109.69</v>
      </c>
      <c r="G14" s="2"/>
      <c r="H14" s="3"/>
      <c r="I14" s="69" t="str">
        <f>E14</f>
        <v>медикаменти</v>
      </c>
      <c r="J14" s="3">
        <f>F14</f>
        <v>109.69</v>
      </c>
      <c r="K14" s="7"/>
    </row>
    <row r="15" spans="1:11" ht="15.75">
      <c r="A15" s="4"/>
      <c r="B15" s="13" t="s">
        <v>6</v>
      </c>
      <c r="C15" s="14">
        <f>SUM(C5:C14)</f>
        <v>0</v>
      </c>
      <c r="D15" s="14">
        <f>SUM(D5:D14)</f>
        <v>374.98199999999997</v>
      </c>
      <c r="E15" s="15"/>
      <c r="F15" s="18">
        <f>SUM(F5:F14)</f>
        <v>374.98199999999997</v>
      </c>
      <c r="G15" s="40"/>
      <c r="H15" s="14">
        <f>SUM(H5:H14)</f>
        <v>0</v>
      </c>
      <c r="I15" s="15"/>
      <c r="J15" s="14">
        <f>SUM(J5:J14)</f>
        <v>374.98199999999997</v>
      </c>
      <c r="K15" s="14">
        <f>SUM(K5:K14)</f>
        <v>63.93</v>
      </c>
    </row>
    <row r="16" spans="1:11" ht="15.7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  <row r="17" spans="1:11" ht="15.7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</row>
    <row r="18" spans="1:11" ht="15.75">
      <c r="A18" s="228"/>
      <c r="B18" s="232" t="s">
        <v>561</v>
      </c>
      <c r="C18" s="228"/>
      <c r="D18" s="228"/>
      <c r="E18" s="228"/>
      <c r="F18" s="30"/>
      <c r="G18" s="37" t="s">
        <v>560</v>
      </c>
      <c r="H18" s="231"/>
      <c r="I18" s="228"/>
      <c r="J18" s="228"/>
      <c r="K18" s="228"/>
    </row>
    <row r="19" spans="1:11" ht="15.75">
      <c r="A19" s="228"/>
      <c r="B19" s="232"/>
      <c r="C19" s="228"/>
      <c r="D19" s="228"/>
      <c r="E19" s="228"/>
      <c r="F19" s="230" t="s">
        <v>3</v>
      </c>
      <c r="G19" s="229"/>
      <c r="H19" s="229"/>
      <c r="I19" s="228"/>
      <c r="J19" s="228"/>
      <c r="K19" s="228"/>
    </row>
    <row r="20" spans="1:11" ht="15.75">
      <c r="A20" s="228"/>
      <c r="B20" s="232" t="s">
        <v>64</v>
      </c>
      <c r="C20" s="228"/>
      <c r="D20" s="228"/>
      <c r="E20" s="228"/>
      <c r="F20" s="30"/>
      <c r="G20" s="37" t="s">
        <v>559</v>
      </c>
      <c r="H20" s="231"/>
      <c r="I20" s="228"/>
      <c r="J20" s="228"/>
      <c r="K20" s="228"/>
    </row>
    <row r="21" spans="1:11" ht="15.75">
      <c r="A21" s="228"/>
      <c r="B21" s="228"/>
      <c r="C21" s="228"/>
      <c r="D21" s="228"/>
      <c r="E21" s="228"/>
      <c r="F21" s="230" t="s">
        <v>3</v>
      </c>
      <c r="G21" s="229"/>
      <c r="H21" s="229"/>
      <c r="I21" s="228"/>
      <c r="J21" s="228"/>
      <c r="K21" s="228"/>
    </row>
    <row r="22" spans="1:11" ht="15.75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</sheetData>
  <sheetProtection/>
  <mergeCells count="10">
    <mergeCell ref="K3:K4"/>
    <mergeCell ref="A2:K2"/>
    <mergeCell ref="B1:J1"/>
    <mergeCell ref="C3:E3"/>
    <mergeCell ref="G20:H20"/>
    <mergeCell ref="G18:H18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Layout" zoomScale="90" zoomScaleNormal="80" zoomScalePageLayoutView="90" workbookViewId="0" topLeftCell="A1">
      <selection activeCell="C4" sqref="C4"/>
    </sheetView>
  </sheetViews>
  <sheetFormatPr defaultColWidth="9.140625" defaultRowHeight="15"/>
  <cols>
    <col min="1" max="1" width="7.28125" style="0" customWidth="1"/>
    <col min="2" max="2" width="26.140625" style="0" customWidth="1"/>
    <col min="3" max="3" width="16.28125" style="0" customWidth="1"/>
    <col min="4" max="4" width="15.57421875" style="0" customWidth="1"/>
    <col min="5" max="5" width="21.140625" style="0" customWidth="1"/>
    <col min="6" max="6" width="15.8515625" style="0" customWidth="1"/>
    <col min="7" max="7" width="19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87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>
        <v>1</v>
      </c>
      <c r="B5" s="2" t="s">
        <v>85</v>
      </c>
      <c r="C5" s="3"/>
      <c r="D5" s="3">
        <v>506</v>
      </c>
      <c r="E5" s="41" t="s">
        <v>7</v>
      </c>
      <c r="F5" s="18">
        <v>506</v>
      </c>
      <c r="G5" s="2"/>
      <c r="H5" s="3"/>
      <c r="I5" s="41" t="s">
        <v>7</v>
      </c>
      <c r="J5" s="3">
        <v>506</v>
      </c>
      <c r="K5" s="7"/>
    </row>
    <row r="6" spans="1:11" ht="15.75">
      <c r="A6" s="19">
        <v>2</v>
      </c>
      <c r="B6" s="2" t="s">
        <v>84</v>
      </c>
      <c r="C6" s="3"/>
      <c r="D6" s="3">
        <v>0.2</v>
      </c>
      <c r="E6" s="41" t="s">
        <v>7</v>
      </c>
      <c r="F6" s="18">
        <v>0.2</v>
      </c>
      <c r="G6" s="2"/>
      <c r="H6" s="3"/>
      <c r="I6" s="41" t="s">
        <v>7</v>
      </c>
      <c r="J6" s="3">
        <v>0.2</v>
      </c>
      <c r="K6" s="7"/>
    </row>
    <row r="7" spans="1:11" ht="15.75">
      <c r="A7" s="19">
        <v>3</v>
      </c>
      <c r="B7" s="2" t="s">
        <v>83</v>
      </c>
      <c r="C7" s="3"/>
      <c r="D7" s="3">
        <v>0.5</v>
      </c>
      <c r="E7" s="41" t="s">
        <v>7</v>
      </c>
      <c r="F7" s="18">
        <v>0.5</v>
      </c>
      <c r="G7" s="2"/>
      <c r="H7" s="3"/>
      <c r="I7" s="41" t="s">
        <v>7</v>
      </c>
      <c r="J7" s="3">
        <v>0.5</v>
      </c>
      <c r="K7" s="7"/>
    </row>
    <row r="8" spans="1:11" ht="15.75">
      <c r="A8" s="19">
        <v>4</v>
      </c>
      <c r="B8" s="2" t="s">
        <v>82</v>
      </c>
      <c r="C8" s="3"/>
      <c r="D8" s="3">
        <v>0.3</v>
      </c>
      <c r="E8" s="41" t="s">
        <v>7</v>
      </c>
      <c r="F8" s="18">
        <v>0.3</v>
      </c>
      <c r="G8" s="2"/>
      <c r="H8" s="3"/>
      <c r="I8" s="41" t="s">
        <v>7</v>
      </c>
      <c r="J8" s="3">
        <v>0.3</v>
      </c>
      <c r="K8" s="7"/>
    </row>
    <row r="9" spans="1:11" ht="15.75">
      <c r="A9" s="19">
        <v>5</v>
      </c>
      <c r="B9" s="2" t="s">
        <v>81</v>
      </c>
      <c r="C9" s="3"/>
      <c r="D9" s="3">
        <v>49.8</v>
      </c>
      <c r="E9" s="41" t="s">
        <v>7</v>
      </c>
      <c r="F9" s="18">
        <v>49.8</v>
      </c>
      <c r="G9" s="2"/>
      <c r="H9" s="3"/>
      <c r="I9" s="41" t="s">
        <v>7</v>
      </c>
      <c r="J9" s="3">
        <v>49.8</v>
      </c>
      <c r="K9" s="7"/>
    </row>
    <row r="10" spans="1:11" ht="15.75">
      <c r="A10" s="19">
        <v>6</v>
      </c>
      <c r="B10" s="2" t="s">
        <v>77</v>
      </c>
      <c r="C10" s="3"/>
      <c r="D10" s="3">
        <v>139.9</v>
      </c>
      <c r="E10" s="41" t="s">
        <v>7</v>
      </c>
      <c r="F10" s="18">
        <v>139.9</v>
      </c>
      <c r="G10" s="2"/>
      <c r="H10" s="3"/>
      <c r="I10" s="41" t="s">
        <v>7</v>
      </c>
      <c r="J10" s="3">
        <v>139.9</v>
      </c>
      <c r="K10" s="7"/>
    </row>
    <row r="11" spans="1:11" ht="15.75">
      <c r="A11" s="19">
        <v>7</v>
      </c>
      <c r="B11" s="2" t="s">
        <v>80</v>
      </c>
      <c r="C11" s="3"/>
      <c r="D11" s="3">
        <v>51.6</v>
      </c>
      <c r="E11" s="41" t="s">
        <v>7</v>
      </c>
      <c r="F11" s="18">
        <v>51.6</v>
      </c>
      <c r="G11" s="2"/>
      <c r="H11" s="3"/>
      <c r="I11" s="41" t="s">
        <v>7</v>
      </c>
      <c r="J11" s="3">
        <v>51.6</v>
      </c>
      <c r="K11" s="7"/>
    </row>
    <row r="12" spans="1:11" ht="15.75">
      <c r="A12" s="19">
        <v>9</v>
      </c>
      <c r="B12" s="2" t="s">
        <v>79</v>
      </c>
      <c r="C12" s="3"/>
      <c r="D12" s="3">
        <v>300.6</v>
      </c>
      <c r="E12" s="41" t="s">
        <v>7</v>
      </c>
      <c r="F12" s="18">
        <v>300.6</v>
      </c>
      <c r="G12" s="2"/>
      <c r="H12" s="3"/>
      <c r="I12" s="41" t="s">
        <v>7</v>
      </c>
      <c r="J12" s="3">
        <v>300.6</v>
      </c>
      <c r="K12" s="7"/>
    </row>
    <row r="13" spans="1:11" ht="15.75">
      <c r="A13" s="19">
        <v>11</v>
      </c>
      <c r="B13" s="2" t="s">
        <v>78</v>
      </c>
      <c r="C13" s="3"/>
      <c r="D13" s="3">
        <v>65.4</v>
      </c>
      <c r="E13" s="41" t="s">
        <v>7</v>
      </c>
      <c r="F13" s="18">
        <v>65.4</v>
      </c>
      <c r="G13" s="2"/>
      <c r="H13" s="3"/>
      <c r="I13" s="41" t="s">
        <v>7</v>
      </c>
      <c r="J13" s="3">
        <v>65.4</v>
      </c>
      <c r="K13" s="7"/>
    </row>
    <row r="14" spans="1:11" ht="31.5">
      <c r="A14" s="19">
        <v>13</v>
      </c>
      <c r="B14" s="2" t="s">
        <v>77</v>
      </c>
      <c r="C14" s="3"/>
      <c r="D14" s="3">
        <v>0.3</v>
      </c>
      <c r="E14" s="41" t="s">
        <v>75</v>
      </c>
      <c r="F14" s="18">
        <v>0.3</v>
      </c>
      <c r="G14" s="2"/>
      <c r="H14" s="3"/>
      <c r="I14" s="41" t="s">
        <v>75</v>
      </c>
      <c r="J14" s="3">
        <v>0.3</v>
      </c>
      <c r="K14" s="7"/>
    </row>
    <row r="15" spans="1:11" ht="31.5">
      <c r="A15" s="19">
        <v>14</v>
      </c>
      <c r="B15" s="2" t="s">
        <v>76</v>
      </c>
      <c r="C15" s="3"/>
      <c r="D15" s="3">
        <v>1.5</v>
      </c>
      <c r="E15" s="41" t="s">
        <v>75</v>
      </c>
      <c r="F15" s="18">
        <v>1.5</v>
      </c>
      <c r="G15" s="2"/>
      <c r="H15" s="3"/>
      <c r="I15" s="41" t="s">
        <v>75</v>
      </c>
      <c r="J15" s="3">
        <v>1.5</v>
      </c>
      <c r="K15" s="7"/>
    </row>
    <row r="16" spans="1:11" ht="15.75">
      <c r="A16" s="19">
        <v>15</v>
      </c>
      <c r="B16" s="2" t="s">
        <v>74</v>
      </c>
      <c r="C16" s="3"/>
      <c r="D16" s="3">
        <v>32.8</v>
      </c>
      <c r="E16" s="41" t="s">
        <v>73</v>
      </c>
      <c r="F16" s="18">
        <v>32.8</v>
      </c>
      <c r="G16" s="2"/>
      <c r="H16" s="3"/>
      <c r="I16" s="41" t="s">
        <v>73</v>
      </c>
      <c r="J16" s="3">
        <v>32.8</v>
      </c>
      <c r="K16" s="7"/>
    </row>
    <row r="17" spans="1:11" ht="15.75">
      <c r="A17" s="19">
        <v>17</v>
      </c>
      <c r="B17" s="2" t="s">
        <v>72</v>
      </c>
      <c r="C17" s="3"/>
      <c r="D17" s="3">
        <v>6.1</v>
      </c>
      <c r="E17" s="41" t="s">
        <v>71</v>
      </c>
      <c r="F17" s="18">
        <v>6.1</v>
      </c>
      <c r="G17" s="2"/>
      <c r="H17" s="3"/>
      <c r="I17" s="41" t="s">
        <v>70</v>
      </c>
      <c r="J17" s="3">
        <v>6.1</v>
      </c>
      <c r="K17" s="7"/>
    </row>
    <row r="18" spans="1:11" ht="15.75">
      <c r="A18" s="19">
        <v>19</v>
      </c>
      <c r="B18" s="2" t="s">
        <v>69</v>
      </c>
      <c r="C18" s="3"/>
      <c r="D18" s="3">
        <v>6.8</v>
      </c>
      <c r="E18" s="42" t="s">
        <v>68</v>
      </c>
      <c r="F18" s="18">
        <v>6.8</v>
      </c>
      <c r="G18" s="2"/>
      <c r="H18" s="3"/>
      <c r="I18" s="41" t="s">
        <v>68</v>
      </c>
      <c r="J18" s="3">
        <v>6.8</v>
      </c>
      <c r="K18" s="7"/>
    </row>
    <row r="19" spans="1:11" ht="15.75">
      <c r="A19" s="19">
        <v>20</v>
      </c>
      <c r="B19" s="2"/>
      <c r="C19" s="3"/>
      <c r="D19" s="3"/>
      <c r="E19" s="41"/>
      <c r="F19" s="18"/>
      <c r="G19" s="2"/>
      <c r="H19" s="3"/>
      <c r="I19" s="41"/>
      <c r="J19" s="3"/>
      <c r="K19" s="7"/>
    </row>
    <row r="20" spans="1:11" ht="15.75">
      <c r="A20" s="19">
        <v>21</v>
      </c>
      <c r="B20" s="2"/>
      <c r="C20" s="3"/>
      <c r="D20" s="3"/>
      <c r="E20" s="42"/>
      <c r="F20" s="18"/>
      <c r="G20" s="2"/>
      <c r="H20" s="3"/>
      <c r="I20" s="42"/>
      <c r="J20" s="3"/>
      <c r="K20" s="7"/>
    </row>
    <row r="21" spans="1:11" ht="15.75">
      <c r="A21" s="19">
        <v>22</v>
      </c>
      <c r="B21" s="41"/>
      <c r="C21" s="3"/>
      <c r="D21" s="3"/>
      <c r="E21" s="42"/>
      <c r="F21" s="43"/>
      <c r="G21" s="2"/>
      <c r="H21" s="3"/>
      <c r="I21" s="42"/>
      <c r="J21" s="3"/>
      <c r="K21" s="7"/>
    </row>
    <row r="22" spans="1:11" ht="15.75">
      <c r="A22" s="19">
        <v>23</v>
      </c>
      <c r="B22" s="2"/>
      <c r="C22" s="3"/>
      <c r="D22" s="3"/>
      <c r="E22" s="42"/>
      <c r="F22" s="43"/>
      <c r="G22" s="2"/>
      <c r="H22" s="3"/>
      <c r="I22" s="42"/>
      <c r="J22" s="3"/>
      <c r="K22" s="7"/>
    </row>
    <row r="23" spans="1:11" ht="15.75">
      <c r="A23" s="19">
        <v>24</v>
      </c>
      <c r="B23" s="2"/>
      <c r="C23" s="3"/>
      <c r="D23" s="3"/>
      <c r="E23" s="42"/>
      <c r="F23" s="43"/>
      <c r="G23" s="2"/>
      <c r="H23" s="3"/>
      <c r="I23" s="42"/>
      <c r="J23" s="3"/>
      <c r="K23" s="7"/>
    </row>
    <row r="24" spans="1:11" ht="15.75">
      <c r="A24" s="19">
        <v>25</v>
      </c>
      <c r="B24" s="2"/>
      <c r="C24" s="3"/>
      <c r="D24" s="3"/>
      <c r="E24" s="42"/>
      <c r="F24" s="43"/>
      <c r="G24" s="2"/>
      <c r="H24" s="3"/>
      <c r="I24" s="42"/>
      <c r="J24" s="3"/>
      <c r="K24" s="7"/>
    </row>
    <row r="25" spans="1:11" ht="15.75">
      <c r="A25" s="19">
        <v>26</v>
      </c>
      <c r="B25" s="42"/>
      <c r="C25" s="3"/>
      <c r="D25" s="3"/>
      <c r="E25" s="41"/>
      <c r="F25" s="18"/>
      <c r="G25" s="2"/>
      <c r="H25" s="3"/>
      <c r="I25" s="41"/>
      <c r="J25" s="3"/>
      <c r="K25" s="7"/>
    </row>
    <row r="26" spans="1:11" ht="15.75">
      <c r="A26" s="12">
        <v>27</v>
      </c>
      <c r="B26" s="2" t="s">
        <v>67</v>
      </c>
      <c r="C26" s="3">
        <v>18.8</v>
      </c>
      <c r="D26" s="3"/>
      <c r="E26" s="41"/>
      <c r="F26" s="18">
        <v>18.8</v>
      </c>
      <c r="G26" s="2"/>
      <c r="H26" s="3"/>
      <c r="I26" s="41"/>
      <c r="J26" s="3"/>
      <c r="K26" s="7">
        <v>71.9</v>
      </c>
    </row>
    <row r="27" spans="1:11" ht="15.75">
      <c r="A27" s="19"/>
      <c r="B27" s="2"/>
      <c r="C27" s="3"/>
      <c r="D27" s="3"/>
      <c r="E27" s="41"/>
      <c r="F27" s="18"/>
      <c r="G27" s="2"/>
      <c r="H27" s="3"/>
      <c r="I27" s="41"/>
      <c r="J27" s="3"/>
      <c r="K27" s="7"/>
    </row>
    <row r="28" spans="1:11" ht="15.75">
      <c r="A28" s="4"/>
      <c r="B28" s="13" t="s">
        <v>6</v>
      </c>
      <c r="C28" s="14">
        <f>SUM(C5:C27)</f>
        <v>18.8</v>
      </c>
      <c r="D28" s="14">
        <f>SUM(D5:D27)</f>
        <v>1161.8</v>
      </c>
      <c r="E28" s="15"/>
      <c r="F28" s="16">
        <f>SUM(C28,D28)</f>
        <v>1180.6</v>
      </c>
      <c r="G28" s="40"/>
      <c r="H28" s="14">
        <f>SUM(H5:H27)</f>
        <v>0</v>
      </c>
      <c r="I28" s="15"/>
      <c r="J28" s="14">
        <f>SUM(J5:J27)</f>
        <v>1161.8</v>
      </c>
      <c r="K28" s="17">
        <v>53</v>
      </c>
    </row>
    <row r="31" spans="2:8" ht="15.75">
      <c r="B31" s="11" t="s">
        <v>66</v>
      </c>
      <c r="F31" s="8"/>
      <c r="G31" s="37" t="s">
        <v>65</v>
      </c>
      <c r="H31" s="38"/>
    </row>
    <row r="32" spans="2:8" ht="15">
      <c r="B32" s="11"/>
      <c r="F32" s="9" t="s">
        <v>3</v>
      </c>
      <c r="G32" s="10"/>
      <c r="H32" s="10"/>
    </row>
    <row r="33" spans="2:8" ht="15.75">
      <c r="B33" s="11" t="s">
        <v>64</v>
      </c>
      <c r="F33" s="8"/>
      <c r="G33" s="37" t="s">
        <v>63</v>
      </c>
      <c r="H33" s="38"/>
    </row>
    <row r="34" spans="6:8" ht="15">
      <c r="F34" s="9" t="s">
        <v>3</v>
      </c>
      <c r="G34" s="10"/>
      <c r="H34" s="10"/>
    </row>
    <row r="37" ht="15">
      <c r="E37" t="s">
        <v>62</v>
      </c>
    </row>
  </sheetData>
  <sheetProtection/>
  <mergeCells count="10">
    <mergeCell ref="K3:K4"/>
    <mergeCell ref="A2:K2"/>
    <mergeCell ref="B1:J1"/>
    <mergeCell ref="C3:E3"/>
    <mergeCell ref="G33:H33"/>
    <mergeCell ref="G31:H3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4"/>
  <sheetViews>
    <sheetView zoomScale="80" zoomScaleNormal="80" zoomScaleSheetLayoutView="20" workbookViewId="0" topLeftCell="A1">
      <selection activeCell="B5" sqref="B5"/>
    </sheetView>
  </sheetViews>
  <sheetFormatPr defaultColWidth="9.140625" defaultRowHeight="15"/>
  <cols>
    <col min="1" max="1" width="7.28125" style="0" customWidth="1"/>
    <col min="2" max="2" width="35.28125" style="0" customWidth="1"/>
    <col min="3" max="3" width="12.140625" style="0" customWidth="1"/>
    <col min="4" max="4" width="11.28125" style="0" customWidth="1"/>
    <col min="5" max="5" width="32.28125" style="0" customWidth="1"/>
    <col min="6" max="6" width="15.7109375" style="0" customWidth="1"/>
    <col min="7" max="7" width="10.7109375" style="0" customWidth="1"/>
    <col min="8" max="8" width="18.421875" style="0" customWidth="1"/>
    <col min="9" max="9" width="38.7109375" style="0" customWidth="1"/>
    <col min="10" max="10" width="15.8515625" style="0" customWidth="1"/>
    <col min="11" max="11" width="18.8515625" style="0" customWidth="1"/>
  </cols>
  <sheetData>
    <row r="1" spans="1:11" ht="61.5" customHeight="1">
      <c r="A1" s="1"/>
      <c r="B1" s="34" t="s">
        <v>608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16.5" customHeight="1">
      <c r="A2" s="33" t="s">
        <v>607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7.5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66.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57.75" customHeight="1">
      <c r="A5" s="19" t="s">
        <v>217</v>
      </c>
      <c r="B5" s="255" t="s">
        <v>606</v>
      </c>
      <c r="C5" s="3"/>
      <c r="D5" s="265">
        <v>6.85</v>
      </c>
      <c r="E5" s="266" t="s">
        <v>605</v>
      </c>
      <c r="F5" s="73">
        <f>SUM(C5,D5)</f>
        <v>6.85</v>
      </c>
      <c r="G5" s="24"/>
      <c r="H5" s="3"/>
      <c r="I5" s="266" t="s">
        <v>605</v>
      </c>
      <c r="J5" s="265">
        <f>D5</f>
        <v>6.85</v>
      </c>
      <c r="K5" s="7"/>
    </row>
    <row r="6" spans="1:11" ht="43.5" customHeight="1">
      <c r="A6" s="19" t="s">
        <v>215</v>
      </c>
      <c r="B6" s="255" t="s">
        <v>604</v>
      </c>
      <c r="C6" s="3"/>
      <c r="D6" s="265">
        <v>1.76</v>
      </c>
      <c r="E6" s="266" t="s">
        <v>603</v>
      </c>
      <c r="F6" s="73">
        <f>D6</f>
        <v>1.76</v>
      </c>
      <c r="G6" s="24"/>
      <c r="H6" s="3"/>
      <c r="I6" s="266" t="s">
        <v>603</v>
      </c>
      <c r="J6" s="265">
        <f>D6</f>
        <v>1.76</v>
      </c>
      <c r="K6" s="7"/>
    </row>
    <row r="7" spans="1:11" ht="45" customHeight="1">
      <c r="A7" s="19" t="s">
        <v>213</v>
      </c>
      <c r="B7" s="255" t="s">
        <v>602</v>
      </c>
      <c r="C7" s="3"/>
      <c r="D7" s="265">
        <v>8.64</v>
      </c>
      <c r="E7" s="266" t="s">
        <v>601</v>
      </c>
      <c r="F7" s="73">
        <f>SUM(C7,D7)</f>
        <v>8.64</v>
      </c>
      <c r="G7" s="24"/>
      <c r="H7" s="3"/>
      <c r="I7" s="266" t="s">
        <v>601</v>
      </c>
      <c r="J7" s="265">
        <f>D7</f>
        <v>8.64</v>
      </c>
      <c r="K7" s="7"/>
    </row>
    <row r="8" spans="1:11" ht="42.75" customHeight="1">
      <c r="A8" s="19"/>
      <c r="B8" s="255"/>
      <c r="C8" s="3"/>
      <c r="D8" s="265">
        <v>195.55</v>
      </c>
      <c r="E8" s="266" t="s">
        <v>590</v>
      </c>
      <c r="F8" s="73">
        <f>SUM(C8,D8)</f>
        <v>195.55</v>
      </c>
      <c r="G8" s="24"/>
      <c r="H8" s="3"/>
      <c r="I8" s="266" t="s">
        <v>590</v>
      </c>
      <c r="J8" s="265">
        <f>D8</f>
        <v>195.55</v>
      </c>
      <c r="K8" s="7"/>
    </row>
    <row r="9" spans="1:11" ht="40.5" customHeight="1">
      <c r="A9" s="19"/>
      <c r="B9" s="255"/>
      <c r="C9" s="3"/>
      <c r="D9" s="265">
        <v>112.85</v>
      </c>
      <c r="E9" s="266" t="s">
        <v>317</v>
      </c>
      <c r="F9" s="73">
        <f>D9</f>
        <v>112.85</v>
      </c>
      <c r="G9" s="24"/>
      <c r="H9" s="3"/>
      <c r="I9" s="266" t="s">
        <v>317</v>
      </c>
      <c r="J9" s="265">
        <f>D9</f>
        <v>112.85</v>
      </c>
      <c r="K9" s="7"/>
    </row>
    <row r="10" spans="1:11" ht="26.25" customHeight="1">
      <c r="A10" s="19"/>
      <c r="B10" s="255"/>
      <c r="C10" s="3"/>
      <c r="D10" s="265">
        <v>30.8</v>
      </c>
      <c r="E10" s="266" t="s">
        <v>599</v>
      </c>
      <c r="F10" s="73">
        <f>SUM(C10,D10)</f>
        <v>30.8</v>
      </c>
      <c r="G10" s="24"/>
      <c r="H10" s="3"/>
      <c r="I10" s="266" t="s">
        <v>599</v>
      </c>
      <c r="J10" s="265">
        <f>D10</f>
        <v>30.8</v>
      </c>
      <c r="K10" s="7"/>
    </row>
    <row r="11" spans="1:11" ht="59.25" customHeight="1">
      <c r="A11" s="19" t="s">
        <v>210</v>
      </c>
      <c r="B11" s="255" t="s">
        <v>600</v>
      </c>
      <c r="C11" s="3"/>
      <c r="D11" s="265">
        <v>40.7</v>
      </c>
      <c r="E11" s="266" t="s">
        <v>590</v>
      </c>
      <c r="F11" s="73">
        <f>SUM(C11,D11)</f>
        <v>40.7</v>
      </c>
      <c r="G11" s="24"/>
      <c r="H11" s="3"/>
      <c r="I11" s="266" t="s">
        <v>590</v>
      </c>
      <c r="J11" s="265">
        <f>D11</f>
        <v>40.7</v>
      </c>
      <c r="K11" s="7"/>
    </row>
    <row r="12" spans="1:11" ht="35.25" customHeight="1">
      <c r="A12" s="19"/>
      <c r="B12" s="255"/>
      <c r="C12" s="3"/>
      <c r="D12" s="265">
        <v>44.22</v>
      </c>
      <c r="E12" s="266" t="s">
        <v>317</v>
      </c>
      <c r="F12" s="73">
        <f>SUM(C12,D12)</f>
        <v>44.22</v>
      </c>
      <c r="G12" s="24"/>
      <c r="H12" s="3"/>
      <c r="I12" s="266" t="s">
        <v>317</v>
      </c>
      <c r="J12" s="265">
        <f>D12</f>
        <v>44.22</v>
      </c>
      <c r="K12" s="7"/>
    </row>
    <row r="13" spans="1:11" ht="42" customHeight="1">
      <c r="A13" s="19"/>
      <c r="B13" s="255"/>
      <c r="C13" s="3"/>
      <c r="D13" s="265">
        <v>42.87</v>
      </c>
      <c r="E13" s="266" t="s">
        <v>599</v>
      </c>
      <c r="F13" s="73">
        <f>SUM(C13,D13)</f>
        <v>42.87</v>
      </c>
      <c r="G13" s="24"/>
      <c r="H13" s="3"/>
      <c r="I13" s="266" t="s">
        <v>599</v>
      </c>
      <c r="J13" s="265">
        <f>D13</f>
        <v>42.87</v>
      </c>
      <c r="K13" s="7"/>
    </row>
    <row r="14" spans="1:11" ht="32.25" customHeight="1">
      <c r="A14" s="19"/>
      <c r="B14" s="255"/>
      <c r="C14" s="3"/>
      <c r="D14" s="265">
        <v>3.4</v>
      </c>
      <c r="E14" s="266" t="s">
        <v>598</v>
      </c>
      <c r="F14" s="73">
        <f>SUM(C14,D14)</f>
        <v>3.4</v>
      </c>
      <c r="G14" s="24"/>
      <c r="H14" s="3"/>
      <c r="I14" s="266" t="s">
        <v>598</v>
      </c>
      <c r="J14" s="265">
        <f>D14</f>
        <v>3.4</v>
      </c>
      <c r="K14" s="7"/>
    </row>
    <row r="15" spans="1:11" ht="39.75" customHeight="1">
      <c r="A15" s="19" t="s">
        <v>208</v>
      </c>
      <c r="B15" s="255" t="s">
        <v>597</v>
      </c>
      <c r="C15" s="3"/>
      <c r="D15" s="265">
        <v>2.76</v>
      </c>
      <c r="E15" s="266" t="s">
        <v>590</v>
      </c>
      <c r="F15" s="73">
        <f>SUM(C15,D15)</f>
        <v>2.76</v>
      </c>
      <c r="G15" s="24"/>
      <c r="H15" s="3"/>
      <c r="I15" s="266" t="s">
        <v>590</v>
      </c>
      <c r="J15" s="265">
        <f>D15</f>
        <v>2.76</v>
      </c>
      <c r="K15" s="7"/>
    </row>
    <row r="16" spans="1:11" ht="42" customHeight="1">
      <c r="A16" s="19" t="s">
        <v>206</v>
      </c>
      <c r="B16" s="255" t="s">
        <v>596</v>
      </c>
      <c r="C16" s="3"/>
      <c r="D16" s="265">
        <v>150</v>
      </c>
      <c r="E16" s="266" t="s">
        <v>590</v>
      </c>
      <c r="F16" s="73">
        <f>SUM(C16,D16)</f>
        <v>150</v>
      </c>
      <c r="G16" s="24"/>
      <c r="H16" s="3"/>
      <c r="I16" s="266" t="s">
        <v>590</v>
      </c>
      <c r="J16" s="265">
        <f>D16</f>
        <v>150</v>
      </c>
      <c r="K16" s="7"/>
    </row>
    <row r="17" spans="1:11" ht="41.25" customHeight="1">
      <c r="A17" s="19" t="s">
        <v>595</v>
      </c>
      <c r="B17" s="255" t="s">
        <v>26</v>
      </c>
      <c r="C17" s="3"/>
      <c r="D17" s="265">
        <v>48.8</v>
      </c>
      <c r="E17" s="266" t="s">
        <v>590</v>
      </c>
      <c r="F17" s="73">
        <f>SUM(C17,D17)</f>
        <v>48.8</v>
      </c>
      <c r="G17" s="24"/>
      <c r="H17" s="3"/>
      <c r="I17" s="266" t="s">
        <v>590</v>
      </c>
      <c r="J17" s="265">
        <f>D17</f>
        <v>48.8</v>
      </c>
      <c r="K17" s="7"/>
    </row>
    <row r="18" spans="1:11" ht="71.25" customHeight="1">
      <c r="A18" s="19" t="s">
        <v>594</v>
      </c>
      <c r="B18" s="267" t="s">
        <v>593</v>
      </c>
      <c r="C18" s="3"/>
      <c r="D18" s="265">
        <v>21.78</v>
      </c>
      <c r="E18" s="266" t="s">
        <v>590</v>
      </c>
      <c r="F18" s="73">
        <f>SUM(C18,D18)</f>
        <v>21.78</v>
      </c>
      <c r="G18" s="24"/>
      <c r="H18" s="3"/>
      <c r="I18" s="266" t="s">
        <v>590</v>
      </c>
      <c r="J18" s="265">
        <f>D18</f>
        <v>21.78</v>
      </c>
      <c r="K18" s="7"/>
    </row>
    <row r="19" spans="1:11" ht="39.75" customHeight="1">
      <c r="A19" s="19" t="s">
        <v>592</v>
      </c>
      <c r="B19" s="255" t="s">
        <v>591</v>
      </c>
      <c r="C19" s="3"/>
      <c r="D19" s="265">
        <v>47</v>
      </c>
      <c r="E19" s="266" t="s">
        <v>590</v>
      </c>
      <c r="F19" s="73">
        <f>SUM(C19,D19)</f>
        <v>47</v>
      </c>
      <c r="G19" s="24"/>
      <c r="H19" s="3"/>
      <c r="I19" s="266" t="s">
        <v>590</v>
      </c>
      <c r="J19" s="265">
        <f>D19</f>
        <v>47</v>
      </c>
      <c r="K19" s="7"/>
    </row>
    <row r="20" spans="1:11" ht="43.5" customHeight="1">
      <c r="A20" s="19" t="s">
        <v>589</v>
      </c>
      <c r="B20" s="255" t="s">
        <v>20</v>
      </c>
      <c r="C20" s="3"/>
      <c r="D20" s="265">
        <v>8.19</v>
      </c>
      <c r="E20" s="266" t="s">
        <v>588</v>
      </c>
      <c r="F20" s="73">
        <f>SUM(C20,D20)</f>
        <v>8.19</v>
      </c>
      <c r="G20" s="24"/>
      <c r="H20" s="3"/>
      <c r="I20" s="266" t="s">
        <v>588</v>
      </c>
      <c r="J20" s="265">
        <f>D20</f>
        <v>8.19</v>
      </c>
      <c r="K20" s="7"/>
    </row>
    <row r="21" spans="1:11" ht="38.25" customHeight="1">
      <c r="A21" s="19" t="s">
        <v>587</v>
      </c>
      <c r="B21" s="264" t="s">
        <v>67</v>
      </c>
      <c r="C21" s="24">
        <v>482.81</v>
      </c>
      <c r="D21" s="3"/>
      <c r="E21" s="263"/>
      <c r="F21" s="73">
        <f>SUM(C21,D21)</f>
        <v>482.81</v>
      </c>
      <c r="G21" s="257"/>
      <c r="H21" s="262"/>
      <c r="I21" s="255"/>
      <c r="J21" s="261"/>
      <c r="K21" s="7"/>
    </row>
    <row r="22" spans="1:11" ht="38.25" customHeight="1">
      <c r="A22" s="19"/>
      <c r="B22" s="264"/>
      <c r="C22" s="24"/>
      <c r="D22" s="3"/>
      <c r="E22" s="263"/>
      <c r="F22" s="73"/>
      <c r="G22" s="257">
        <v>2210</v>
      </c>
      <c r="H22" s="262">
        <v>2.34</v>
      </c>
      <c r="I22" s="255" t="s">
        <v>586</v>
      </c>
      <c r="J22" s="261"/>
      <c r="K22" s="7"/>
    </row>
    <row r="23" spans="1:11" ht="59.25" customHeight="1">
      <c r="A23" s="19"/>
      <c r="B23" s="130"/>
      <c r="C23" s="3"/>
      <c r="D23" s="3"/>
      <c r="E23" s="258"/>
      <c r="F23" s="18"/>
      <c r="G23" s="257">
        <v>2220</v>
      </c>
      <c r="H23" s="259">
        <v>134.46</v>
      </c>
      <c r="I23" s="260" t="s">
        <v>585</v>
      </c>
      <c r="J23" s="3"/>
      <c r="K23" s="7"/>
    </row>
    <row r="24" spans="1:11" ht="77.25" customHeight="1">
      <c r="A24" s="19"/>
      <c r="B24" s="130"/>
      <c r="C24" s="3"/>
      <c r="D24" s="3"/>
      <c r="E24" s="258"/>
      <c r="F24" s="18"/>
      <c r="G24" s="257">
        <v>2240</v>
      </c>
      <c r="H24" s="259">
        <v>29.4</v>
      </c>
      <c r="I24" s="56" t="s">
        <v>584</v>
      </c>
      <c r="J24" s="3"/>
      <c r="K24" s="7"/>
    </row>
    <row r="25" spans="1:11" ht="82.5" customHeight="1">
      <c r="A25" s="19"/>
      <c r="B25" s="130"/>
      <c r="C25" s="3"/>
      <c r="D25" s="3"/>
      <c r="E25" s="258"/>
      <c r="F25" s="18"/>
      <c r="G25" s="257">
        <v>2240</v>
      </c>
      <c r="H25" s="259">
        <v>22.29</v>
      </c>
      <c r="I25" s="56" t="s">
        <v>583</v>
      </c>
      <c r="J25" s="3"/>
      <c r="K25" s="7"/>
    </row>
    <row r="26" spans="1:11" ht="96.75" customHeight="1">
      <c r="A26" s="19"/>
      <c r="B26" s="72"/>
      <c r="C26" s="3"/>
      <c r="D26" s="3"/>
      <c r="E26" s="258"/>
      <c r="F26" s="18"/>
      <c r="G26" s="257">
        <v>2240</v>
      </c>
      <c r="H26" s="259">
        <v>23.79</v>
      </c>
      <c r="I26" s="56" t="s">
        <v>582</v>
      </c>
      <c r="J26" s="3"/>
      <c r="K26" s="7"/>
    </row>
    <row r="27" spans="1:11" ht="93" customHeight="1">
      <c r="A27" s="19"/>
      <c r="B27" s="72"/>
      <c r="C27" s="3"/>
      <c r="D27" s="3"/>
      <c r="E27" s="258"/>
      <c r="F27" s="18"/>
      <c r="G27" s="257">
        <v>2240</v>
      </c>
      <c r="H27" s="256">
        <v>36.85</v>
      </c>
      <c r="I27" s="255" t="s">
        <v>581</v>
      </c>
      <c r="J27" s="3"/>
      <c r="K27" s="7"/>
    </row>
    <row r="28" spans="1:11" ht="60" customHeight="1">
      <c r="A28" s="19"/>
      <c r="B28" s="13" t="s">
        <v>6</v>
      </c>
      <c r="C28" s="14">
        <f>C21</f>
        <v>482.81</v>
      </c>
      <c r="D28" s="14">
        <f>SUM(D5:D23)</f>
        <v>766.17</v>
      </c>
      <c r="E28" s="15"/>
      <c r="F28" s="16">
        <f>SUM(F5:F27)</f>
        <v>1248.98</v>
      </c>
      <c r="G28" s="40"/>
      <c r="H28" s="14">
        <f>SUM(H22:H27)</f>
        <v>249.13</v>
      </c>
      <c r="I28" s="15"/>
      <c r="J28" s="14">
        <f>SUM(J5:J20)+J21+J23</f>
        <v>766.17</v>
      </c>
      <c r="K28" s="17">
        <f>C28-H28</f>
        <v>233.68</v>
      </c>
    </row>
    <row r="29" ht="9" customHeight="1">
      <c r="A29" s="100"/>
    </row>
    <row r="30" ht="2.25" customHeight="1">
      <c r="A30" s="100"/>
    </row>
    <row r="31" spans="1:9" ht="37.5" customHeight="1">
      <c r="A31" s="100"/>
      <c r="B31" s="253" t="s">
        <v>18</v>
      </c>
      <c r="F31" s="8"/>
      <c r="G31" s="252" t="s">
        <v>580</v>
      </c>
      <c r="H31" s="252"/>
      <c r="I31" s="44"/>
    </row>
    <row r="32" spans="1:8" ht="19.5">
      <c r="A32" s="254"/>
      <c r="B32" s="253"/>
      <c r="G32" s="147" t="s">
        <v>419</v>
      </c>
      <c r="H32" s="250"/>
    </row>
    <row r="33" spans="2:8" ht="42.75" customHeight="1">
      <c r="B33" s="253" t="s">
        <v>64</v>
      </c>
      <c r="F33" s="8"/>
      <c r="G33" s="252" t="s">
        <v>579</v>
      </c>
      <c r="H33" s="252"/>
    </row>
    <row r="34" spans="6:8" ht="15" customHeight="1">
      <c r="F34" s="251"/>
      <c r="G34" s="147" t="s">
        <v>578</v>
      </c>
      <c r="H34" s="250"/>
    </row>
    <row r="35" ht="28.5" customHeight="1" hidden="1"/>
    <row r="36" spans="2:3" ht="15" hidden="1">
      <c r="B36" t="s">
        <v>577</v>
      </c>
      <c r="C36" t="s">
        <v>576</v>
      </c>
    </row>
    <row r="37" ht="15" customHeight="1"/>
    <row r="40" ht="15">
      <c r="B40" t="s">
        <v>575</v>
      </c>
    </row>
    <row r="41" spans="9:11" ht="15">
      <c r="I41" s="249"/>
      <c r="J41" s="249"/>
      <c r="K41" s="249"/>
    </row>
    <row r="42" spans="9:11" ht="15.75">
      <c r="I42" s="248"/>
      <c r="J42" s="247"/>
      <c r="K42" s="246"/>
    </row>
    <row r="74" spans="12:13" ht="15.75">
      <c r="L74" s="3"/>
      <c r="M74" s="7"/>
    </row>
    <row r="81" ht="7.5" customHeight="1"/>
  </sheetData>
  <sheetProtection/>
  <mergeCells count="12">
    <mergeCell ref="F3:F4"/>
    <mergeCell ref="G3:J3"/>
    <mergeCell ref="K3:K4"/>
    <mergeCell ref="G31:H31"/>
    <mergeCell ref="G33:H33"/>
    <mergeCell ref="G32:H32"/>
    <mergeCell ref="G34:H34"/>
    <mergeCell ref="B1:J1"/>
    <mergeCell ref="A2:K2"/>
    <mergeCell ref="A3:A4"/>
    <mergeCell ref="B3:B4"/>
    <mergeCell ref="C3:E3"/>
  </mergeCells>
  <printOptions horizontalCentered="1"/>
  <pageMargins left="0.1968503937007874" right="0.1968503937007874" top="0.1968503937007874" bottom="0.1968503937007874" header="0" footer="0"/>
  <pageSetup horizontalDpi="180" verticalDpi="180" orientation="portrait" paperSize="9" scale="45" r:id="rId1"/>
  <rowBreaks count="2" manualBreakCount="2">
    <brk id="40" max="12" man="1"/>
    <brk id="4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38.140625" style="0" customWidth="1"/>
    <col min="3" max="3" width="12.57421875" style="0" customWidth="1"/>
    <col min="4" max="4" width="13.57421875" style="0" customWidth="1"/>
    <col min="5" max="5" width="23.7109375" style="0" customWidth="1"/>
    <col min="6" max="6" width="15.8515625" style="0" customWidth="1"/>
    <col min="7" max="7" width="16.57421875" style="0" customWidth="1"/>
    <col min="8" max="8" width="11.00390625" style="0" customWidth="1"/>
    <col min="9" max="9" width="28.281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34" t="s">
        <v>789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1.75" customHeight="1">
      <c r="A2" s="327" t="s">
        <v>788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>
        <v>1</v>
      </c>
      <c r="B5" s="98" t="s">
        <v>263</v>
      </c>
      <c r="C5" s="24">
        <f>18737.77/1000</f>
        <v>18.73777</v>
      </c>
      <c r="D5" s="24"/>
      <c r="E5" s="41"/>
      <c r="F5" s="18">
        <f>SUM(C5,D5)</f>
        <v>18.73777</v>
      </c>
      <c r="G5" s="2"/>
      <c r="H5" s="3"/>
      <c r="I5" s="69"/>
      <c r="J5" s="3"/>
      <c r="K5" s="7"/>
    </row>
    <row r="6" spans="1:11" ht="66" customHeight="1">
      <c r="A6" s="19">
        <v>2</v>
      </c>
      <c r="B6" s="56" t="s">
        <v>787</v>
      </c>
      <c r="C6" s="24"/>
      <c r="D6" s="19">
        <f>8800/1000</f>
        <v>8.8</v>
      </c>
      <c r="E6" s="41" t="s">
        <v>786</v>
      </c>
      <c r="F6" s="18">
        <f>SUM(C6,D6)</f>
        <v>8.8</v>
      </c>
      <c r="G6" s="2"/>
      <c r="H6" s="3"/>
      <c r="I6" s="41" t="s">
        <v>786</v>
      </c>
      <c r="J6" s="19">
        <f>8800/1000</f>
        <v>8.8</v>
      </c>
      <c r="K6" s="7"/>
    </row>
    <row r="7" spans="1:11" ht="31.5">
      <c r="A7" s="19">
        <v>3</v>
      </c>
      <c r="B7" s="98" t="s">
        <v>67</v>
      </c>
      <c r="C7" s="24"/>
      <c r="D7" s="24">
        <f>8950/1000</f>
        <v>8.95</v>
      </c>
      <c r="E7" s="41" t="s">
        <v>785</v>
      </c>
      <c r="F7" s="18">
        <f>SUM(C7,D7)</f>
        <v>8.95</v>
      </c>
      <c r="G7" s="2"/>
      <c r="H7" s="3"/>
      <c r="I7" s="41" t="s">
        <v>785</v>
      </c>
      <c r="J7" s="24">
        <f>8950/1000</f>
        <v>8.95</v>
      </c>
      <c r="K7" s="7"/>
    </row>
    <row r="8" spans="1:11" ht="63">
      <c r="A8" s="19">
        <v>4</v>
      </c>
      <c r="B8" s="56" t="s">
        <v>784</v>
      </c>
      <c r="C8" s="24"/>
      <c r="D8" s="24">
        <f>632623.76/1000</f>
        <v>632.6237600000001</v>
      </c>
      <c r="E8" s="41" t="s">
        <v>783</v>
      </c>
      <c r="F8" s="18">
        <f>SUM(C8,D8)</f>
        <v>632.6237600000001</v>
      </c>
      <c r="G8" s="2"/>
      <c r="H8" s="3"/>
      <c r="I8" s="41" t="s">
        <v>783</v>
      </c>
      <c r="J8" s="24">
        <f>632623.76/1000</f>
        <v>632.6237600000001</v>
      </c>
      <c r="K8" s="7"/>
    </row>
    <row r="9" spans="1:11" ht="47.25">
      <c r="A9" s="109">
        <v>5</v>
      </c>
      <c r="B9" s="108" t="s">
        <v>782</v>
      </c>
      <c r="C9" s="128"/>
      <c r="D9" s="24">
        <f>6757/1000</f>
        <v>6.757</v>
      </c>
      <c r="E9" s="41" t="s">
        <v>781</v>
      </c>
      <c r="F9" s="18">
        <f>SUM(C9,D9)</f>
        <v>6.757</v>
      </c>
      <c r="G9" s="2"/>
      <c r="H9" s="3"/>
      <c r="I9" s="41" t="s">
        <v>781</v>
      </c>
      <c r="J9" s="24">
        <f>6757/1000</f>
        <v>6.757</v>
      </c>
      <c r="K9" s="7"/>
    </row>
    <row r="10" spans="1:11" ht="31.5">
      <c r="A10" s="112"/>
      <c r="B10" s="111"/>
      <c r="C10" s="123"/>
      <c r="D10" s="24">
        <f>13494/1000</f>
        <v>13.494</v>
      </c>
      <c r="E10" s="41" t="s">
        <v>780</v>
      </c>
      <c r="F10" s="18">
        <f>SUM(C10,D10)</f>
        <v>13.494</v>
      </c>
      <c r="G10" s="12"/>
      <c r="H10" s="3"/>
      <c r="I10" s="41" t="s">
        <v>780</v>
      </c>
      <c r="J10" s="24">
        <f>13494/1000</f>
        <v>13.494</v>
      </c>
      <c r="K10" s="7"/>
    </row>
    <row r="11" spans="1:11" ht="15.75">
      <c r="A11" s="112"/>
      <c r="B11" s="111"/>
      <c r="C11" s="123"/>
      <c r="D11" s="24">
        <f>6300/1000</f>
        <v>6.3</v>
      </c>
      <c r="E11" s="41" t="s">
        <v>779</v>
      </c>
      <c r="F11" s="18">
        <f>SUM(C11,D11)</f>
        <v>6.3</v>
      </c>
      <c r="G11" s="12"/>
      <c r="H11" s="3"/>
      <c r="I11" s="41" t="s">
        <v>779</v>
      </c>
      <c r="J11" s="24">
        <f>6300/1000</f>
        <v>6.3</v>
      </c>
      <c r="K11" s="7"/>
    </row>
    <row r="12" spans="1:11" ht="15.75">
      <c r="A12" s="112"/>
      <c r="B12" s="111"/>
      <c r="C12" s="123"/>
      <c r="D12" s="24">
        <f>9900/1000</f>
        <v>9.9</v>
      </c>
      <c r="E12" s="41" t="s">
        <v>778</v>
      </c>
      <c r="F12" s="18">
        <f>SUM(C12,D12)</f>
        <v>9.9</v>
      </c>
      <c r="G12" s="2"/>
      <c r="H12" s="3"/>
      <c r="I12" s="41" t="s">
        <v>778</v>
      </c>
      <c r="J12" s="24">
        <f>9900/1000</f>
        <v>9.9</v>
      </c>
      <c r="K12" s="7"/>
    </row>
    <row r="13" spans="1:11" ht="47.25">
      <c r="A13" s="112"/>
      <c r="B13" s="111"/>
      <c r="C13" s="123"/>
      <c r="D13" s="24">
        <f>9600/1000</f>
        <v>9.6</v>
      </c>
      <c r="E13" s="41" t="s">
        <v>777</v>
      </c>
      <c r="F13" s="18">
        <f>SUM(C13,D13)</f>
        <v>9.6</v>
      </c>
      <c r="G13" s="2"/>
      <c r="H13" s="3"/>
      <c r="I13" s="41" t="s">
        <v>777</v>
      </c>
      <c r="J13" s="24">
        <f>9600/1000</f>
        <v>9.6</v>
      </c>
      <c r="K13" s="7"/>
    </row>
    <row r="14" spans="1:11" ht="15" customHeight="1">
      <c r="A14" s="106"/>
      <c r="B14" s="105"/>
      <c r="C14" s="118"/>
      <c r="D14" s="24">
        <f>7600/1000</f>
        <v>7.6</v>
      </c>
      <c r="E14" s="41" t="s">
        <v>776</v>
      </c>
      <c r="F14" s="18">
        <f>SUM(C14,D14)</f>
        <v>7.6</v>
      </c>
      <c r="G14" s="2"/>
      <c r="H14" s="3"/>
      <c r="I14" s="41" t="s">
        <v>776</v>
      </c>
      <c r="J14" s="24">
        <f>7600/1000</f>
        <v>7.6</v>
      </c>
      <c r="K14" s="7"/>
    </row>
    <row r="15" spans="1:11" ht="31.5">
      <c r="A15" s="19">
        <v>6</v>
      </c>
      <c r="B15" s="56" t="s">
        <v>775</v>
      </c>
      <c r="C15" s="24"/>
      <c r="D15" s="24">
        <f>643349.77/1000</f>
        <v>643.34977</v>
      </c>
      <c r="E15" s="41" t="s">
        <v>774</v>
      </c>
      <c r="F15" s="18">
        <f>SUM(C15,D15)</f>
        <v>643.34977</v>
      </c>
      <c r="G15" s="2"/>
      <c r="H15" s="3"/>
      <c r="I15" s="41" t="s">
        <v>774</v>
      </c>
      <c r="J15" s="24">
        <f>643349.77/1000</f>
        <v>643.34977</v>
      </c>
      <c r="K15" s="7"/>
    </row>
    <row r="16" spans="1:11" ht="15.75">
      <c r="A16" s="109">
        <v>7</v>
      </c>
      <c r="B16" s="129" t="s">
        <v>67</v>
      </c>
      <c r="C16" s="128"/>
      <c r="D16" s="24">
        <f>500/1000</f>
        <v>0.5</v>
      </c>
      <c r="E16" s="41" t="s">
        <v>773</v>
      </c>
      <c r="F16" s="18">
        <f>SUM(C16,D16)</f>
        <v>0.5</v>
      </c>
      <c r="G16" s="2"/>
      <c r="H16" s="3"/>
      <c r="I16" s="41" t="s">
        <v>773</v>
      </c>
      <c r="J16" s="24">
        <f>500/1000</f>
        <v>0.5</v>
      </c>
      <c r="K16" s="7"/>
    </row>
    <row r="17" spans="1:11" ht="47.25">
      <c r="A17" s="112"/>
      <c r="B17" s="326"/>
      <c r="C17" s="123"/>
      <c r="D17" s="24">
        <f>2780/1000</f>
        <v>2.78</v>
      </c>
      <c r="E17" s="41" t="s">
        <v>772</v>
      </c>
      <c r="F17" s="18">
        <f>SUM(C17,D17)</f>
        <v>2.78</v>
      </c>
      <c r="G17" s="2"/>
      <c r="H17" s="3"/>
      <c r="I17" s="41" t="s">
        <v>772</v>
      </c>
      <c r="J17" s="24">
        <f>2780/1000</f>
        <v>2.78</v>
      </c>
      <c r="K17" s="7"/>
    </row>
    <row r="18" spans="1:11" ht="63">
      <c r="A18" s="106"/>
      <c r="B18" s="325"/>
      <c r="C18" s="118"/>
      <c r="D18" s="24">
        <f>1630/1000</f>
        <v>1.63</v>
      </c>
      <c r="E18" s="41" t="s">
        <v>771</v>
      </c>
      <c r="F18" s="18">
        <f>SUM(C18,D18)</f>
        <v>1.63</v>
      </c>
      <c r="G18" s="2"/>
      <c r="H18" s="3"/>
      <c r="I18" s="41" t="s">
        <v>771</v>
      </c>
      <c r="J18" s="24">
        <f>1630/1000</f>
        <v>1.63</v>
      </c>
      <c r="K18" s="7"/>
    </row>
    <row r="19" spans="1:11" ht="31.5">
      <c r="A19" s="19">
        <v>8</v>
      </c>
      <c r="B19" s="56" t="s">
        <v>770</v>
      </c>
      <c r="C19" s="24"/>
      <c r="D19" s="24">
        <f>22132/1000</f>
        <v>22.132</v>
      </c>
      <c r="E19" s="41" t="s">
        <v>769</v>
      </c>
      <c r="F19" s="18">
        <f>SUM(C19,D19)</f>
        <v>22.132</v>
      </c>
      <c r="G19" s="2"/>
      <c r="H19" s="3"/>
      <c r="I19" s="41" t="s">
        <v>769</v>
      </c>
      <c r="J19" s="24">
        <f>22132/1000</f>
        <v>22.132</v>
      </c>
      <c r="K19" s="7"/>
    </row>
    <row r="20" spans="1:11" ht="31.5" customHeight="1">
      <c r="A20" s="109">
        <v>9</v>
      </c>
      <c r="B20" s="108" t="s">
        <v>768</v>
      </c>
      <c r="C20" s="128"/>
      <c r="D20" s="24">
        <f>138455/1000</f>
        <v>138.455</v>
      </c>
      <c r="E20" s="41" t="s">
        <v>328</v>
      </c>
      <c r="F20" s="18">
        <f>SUM(C20,D20)</f>
        <v>138.455</v>
      </c>
      <c r="G20" s="2"/>
      <c r="H20" s="3"/>
      <c r="I20" s="41" t="s">
        <v>328</v>
      </c>
      <c r="J20" s="24">
        <f>138455/1000</f>
        <v>138.455</v>
      </c>
      <c r="K20" s="7"/>
    </row>
    <row r="21" spans="1:11" ht="31.5">
      <c r="A21" s="106"/>
      <c r="B21" s="105"/>
      <c r="C21" s="118"/>
      <c r="D21" s="24">
        <f>7672.5/1000</f>
        <v>7.6725</v>
      </c>
      <c r="E21" s="41" t="s">
        <v>767</v>
      </c>
      <c r="F21" s="18">
        <f>SUM(C21,D21)</f>
        <v>7.6725</v>
      </c>
      <c r="G21" s="2"/>
      <c r="H21" s="3"/>
      <c r="I21" s="41" t="s">
        <v>767</v>
      </c>
      <c r="J21" s="24">
        <f>7672.5/1000</f>
        <v>7.6725</v>
      </c>
      <c r="K21" s="7"/>
    </row>
    <row r="22" spans="1:11" ht="31.5">
      <c r="A22" s="19">
        <v>10</v>
      </c>
      <c r="B22" s="56" t="s">
        <v>766</v>
      </c>
      <c r="C22" s="3"/>
      <c r="D22" s="3">
        <f>35900/1000</f>
        <v>35.9</v>
      </c>
      <c r="E22" s="41" t="s">
        <v>765</v>
      </c>
      <c r="F22" s="18">
        <f>SUM(C22,D22)</f>
        <v>35.9</v>
      </c>
      <c r="G22" s="2"/>
      <c r="H22" s="3"/>
      <c r="I22" s="41" t="s">
        <v>765</v>
      </c>
      <c r="J22" s="3">
        <f>35900/1000</f>
        <v>35.9</v>
      </c>
      <c r="K22" s="7"/>
    </row>
    <row r="23" spans="1:11" ht="15.75">
      <c r="A23" s="12">
        <v>11</v>
      </c>
      <c r="B23" s="2" t="s">
        <v>764</v>
      </c>
      <c r="C23" s="3"/>
      <c r="D23" s="3">
        <f>20000/1000</f>
        <v>20</v>
      </c>
      <c r="E23" s="41" t="s">
        <v>763</v>
      </c>
      <c r="F23" s="18">
        <f>SUM(C23,D23)</f>
        <v>20</v>
      </c>
      <c r="G23" s="2"/>
      <c r="H23" s="3"/>
      <c r="I23" s="41" t="s">
        <v>763</v>
      </c>
      <c r="J23" s="3">
        <f>20000/1000</f>
        <v>20</v>
      </c>
      <c r="K23" s="7"/>
    </row>
    <row r="24" spans="1:11" ht="15.75">
      <c r="A24" s="12"/>
      <c r="B24" s="2"/>
      <c r="C24" s="3"/>
      <c r="D24" s="3"/>
      <c r="E24" s="41"/>
      <c r="F24" s="18">
        <f>SUM(C24,D24)</f>
        <v>0</v>
      </c>
      <c r="G24" s="2"/>
      <c r="H24" s="3"/>
      <c r="I24" s="41"/>
      <c r="J24" s="3"/>
      <c r="K24" s="7"/>
    </row>
    <row r="25" spans="1:11" ht="15.75">
      <c r="A25" s="19"/>
      <c r="B25" s="2"/>
      <c r="C25" s="3"/>
      <c r="D25" s="3"/>
      <c r="E25" s="41"/>
      <c r="F25" s="18">
        <f>SUM(C25,D25)</f>
        <v>0</v>
      </c>
      <c r="G25" s="2"/>
      <c r="H25" s="3"/>
      <c r="I25" s="41"/>
      <c r="J25" s="3"/>
      <c r="K25" s="7"/>
    </row>
    <row r="26" spans="1:11" ht="15.75">
      <c r="A26" s="19"/>
      <c r="B26" s="2"/>
      <c r="C26" s="3"/>
      <c r="D26" s="3"/>
      <c r="E26" s="41"/>
      <c r="F26" s="18">
        <f>SUM(C26,D26)</f>
        <v>0</v>
      </c>
      <c r="G26" s="2"/>
      <c r="H26" s="3"/>
      <c r="I26" s="41"/>
      <c r="J26" s="3"/>
      <c r="K26" s="7"/>
    </row>
    <row r="27" spans="1:11" ht="15.75">
      <c r="A27" s="19"/>
      <c r="B27" s="2"/>
      <c r="C27" s="3"/>
      <c r="D27" s="3"/>
      <c r="E27" s="41"/>
      <c r="F27" s="18">
        <f>SUM(C27,D27)</f>
        <v>0</v>
      </c>
      <c r="G27" s="2"/>
      <c r="H27" s="3"/>
      <c r="I27" s="41"/>
      <c r="J27" s="3"/>
      <c r="K27" s="7"/>
    </row>
    <row r="28" spans="1:11" ht="15.75">
      <c r="A28" s="19"/>
      <c r="B28" s="2"/>
      <c r="C28" s="3"/>
      <c r="D28" s="3"/>
      <c r="E28" s="41"/>
      <c r="F28" s="18">
        <f>SUM(C28,D28)</f>
        <v>0</v>
      </c>
      <c r="G28" s="2"/>
      <c r="H28" s="3"/>
      <c r="I28" s="41"/>
      <c r="J28" s="3"/>
      <c r="K28" s="7"/>
    </row>
    <row r="29" spans="1:11" ht="15.75">
      <c r="A29" s="19"/>
      <c r="B29" s="2"/>
      <c r="C29" s="3"/>
      <c r="D29" s="3"/>
      <c r="E29" s="41"/>
      <c r="F29" s="18">
        <f>SUM(C29,D29)</f>
        <v>0</v>
      </c>
      <c r="G29" s="2"/>
      <c r="H29" s="3"/>
      <c r="I29" s="41"/>
      <c r="J29" s="3"/>
      <c r="K29" s="7"/>
    </row>
    <row r="30" spans="1:11" ht="15.75">
      <c r="A30" s="19"/>
      <c r="B30" s="2"/>
      <c r="C30" s="3"/>
      <c r="D30" s="3"/>
      <c r="E30" s="41"/>
      <c r="F30" s="18">
        <f>SUM(C30,D30)</f>
        <v>0</v>
      </c>
      <c r="G30" s="2"/>
      <c r="H30" s="3"/>
      <c r="I30" s="41"/>
      <c r="J30" s="3"/>
      <c r="K30" s="7"/>
    </row>
    <row r="31" spans="1:11" ht="15.75">
      <c r="A31" s="19"/>
      <c r="B31" s="2"/>
      <c r="C31" s="3"/>
      <c r="D31" s="3"/>
      <c r="E31" s="41"/>
      <c r="F31" s="18">
        <f>SUM(C31,D31)</f>
        <v>0</v>
      </c>
      <c r="G31" s="2"/>
      <c r="H31" s="3"/>
      <c r="I31" s="41"/>
      <c r="J31" s="3"/>
      <c r="K31" s="7"/>
    </row>
    <row r="32" spans="1:11" ht="15.75">
      <c r="A32" s="19"/>
      <c r="B32" s="2"/>
      <c r="C32" s="3"/>
      <c r="D32" s="3"/>
      <c r="E32" s="41"/>
      <c r="F32" s="18">
        <f>SUM(C32,D32)</f>
        <v>0</v>
      </c>
      <c r="G32" s="2"/>
      <c r="H32" s="3"/>
      <c r="I32" s="41"/>
      <c r="J32" s="3"/>
      <c r="K32" s="7"/>
    </row>
    <row r="33" spans="1:11" ht="15.75">
      <c r="A33" s="12"/>
      <c r="B33" s="2"/>
      <c r="C33" s="3"/>
      <c r="D33" s="3"/>
      <c r="E33" s="41"/>
      <c r="F33" s="18">
        <f>SUM(C33,D33)</f>
        <v>0</v>
      </c>
      <c r="G33" s="2"/>
      <c r="H33" s="3"/>
      <c r="I33" s="41"/>
      <c r="J33" s="3"/>
      <c r="K33" s="7"/>
    </row>
    <row r="34" spans="1:11" ht="15.75">
      <c r="A34" s="12"/>
      <c r="B34" s="2"/>
      <c r="C34" s="3"/>
      <c r="D34" s="3"/>
      <c r="E34" s="41"/>
      <c r="F34" s="18">
        <f>SUM(C34,D34)</f>
        <v>0</v>
      </c>
      <c r="G34" s="2"/>
      <c r="H34" s="3"/>
      <c r="I34" s="41"/>
      <c r="J34" s="3"/>
      <c r="K34" s="7"/>
    </row>
    <row r="35" spans="1:11" ht="15.75">
      <c r="A35" s="19"/>
      <c r="B35" s="2"/>
      <c r="C35" s="3"/>
      <c r="D35" s="3"/>
      <c r="E35" s="41"/>
      <c r="F35" s="18">
        <f>SUM(C35,D35)</f>
        <v>0</v>
      </c>
      <c r="G35" s="2"/>
      <c r="H35" s="3"/>
      <c r="I35" s="41"/>
      <c r="J35" s="3"/>
      <c r="K35" s="7"/>
    </row>
    <row r="36" spans="1:11" ht="15.75">
      <c r="A36" s="19"/>
      <c r="B36" s="2"/>
      <c r="C36" s="3"/>
      <c r="D36" s="3"/>
      <c r="E36" s="41"/>
      <c r="F36" s="18">
        <f>SUM(C36,D36)</f>
        <v>0</v>
      </c>
      <c r="G36" s="2"/>
      <c r="H36" s="3"/>
      <c r="I36" s="41"/>
      <c r="J36" s="3"/>
      <c r="K36" s="7"/>
    </row>
    <row r="37" spans="1:11" ht="15.75">
      <c r="A37" s="19"/>
      <c r="B37" s="2"/>
      <c r="C37" s="3"/>
      <c r="D37" s="3"/>
      <c r="E37" s="41"/>
      <c r="F37" s="18">
        <f>SUM(C37,D37)</f>
        <v>0</v>
      </c>
      <c r="G37" s="2"/>
      <c r="H37" s="3"/>
      <c r="I37" s="41"/>
      <c r="J37" s="3"/>
      <c r="K37" s="7"/>
    </row>
    <row r="38" spans="1:11" ht="15.75">
      <c r="A38" s="19"/>
      <c r="B38" s="2"/>
      <c r="C38" s="3"/>
      <c r="D38" s="3"/>
      <c r="E38" s="41"/>
      <c r="F38" s="18">
        <f>SUM(C38,D38)</f>
        <v>0</v>
      </c>
      <c r="G38" s="2"/>
      <c r="H38" s="3"/>
      <c r="I38" s="41"/>
      <c r="J38" s="3"/>
      <c r="K38" s="7"/>
    </row>
    <row r="39" spans="1:11" ht="15.75">
      <c r="A39" s="19"/>
      <c r="B39" s="2"/>
      <c r="C39" s="3"/>
      <c r="D39" s="3"/>
      <c r="E39" s="41"/>
      <c r="F39" s="18">
        <f>SUM(C39,D39)</f>
        <v>0</v>
      </c>
      <c r="G39" s="2"/>
      <c r="H39" s="3"/>
      <c r="I39" s="41"/>
      <c r="J39" s="3"/>
      <c r="K39" s="7"/>
    </row>
    <row r="40" spans="1:11" ht="15.75">
      <c r="A40" s="19"/>
      <c r="B40" s="2"/>
      <c r="C40" s="3"/>
      <c r="D40" s="3"/>
      <c r="E40" s="41"/>
      <c r="F40" s="18">
        <f>SUM(C40,D40)</f>
        <v>0</v>
      </c>
      <c r="G40" s="2"/>
      <c r="H40" s="3"/>
      <c r="I40" s="41"/>
      <c r="J40" s="3"/>
      <c r="K40" s="7"/>
    </row>
    <row r="41" spans="1:11" ht="15.75">
      <c r="A41" s="19"/>
      <c r="B41" s="2"/>
      <c r="C41" s="3"/>
      <c r="D41" s="3"/>
      <c r="E41" s="41"/>
      <c r="F41" s="18">
        <f>SUM(C41,D41)</f>
        <v>0</v>
      </c>
      <c r="G41" s="2"/>
      <c r="H41" s="3"/>
      <c r="I41" s="41"/>
      <c r="J41" s="3"/>
      <c r="K41" s="7"/>
    </row>
    <row r="42" spans="1:11" ht="15.75">
      <c r="A42" s="19"/>
      <c r="B42" s="2"/>
      <c r="C42" s="3"/>
      <c r="D42" s="3"/>
      <c r="E42" s="41"/>
      <c r="F42" s="18">
        <f>SUM(C42,D42)</f>
        <v>0</v>
      </c>
      <c r="G42" s="2"/>
      <c r="H42" s="3"/>
      <c r="I42" s="41"/>
      <c r="J42" s="3"/>
      <c r="K42" s="7"/>
    </row>
    <row r="43" spans="1:11" ht="15.75">
      <c r="A43" s="12"/>
      <c r="B43" s="2"/>
      <c r="C43" s="3"/>
      <c r="D43" s="3"/>
      <c r="E43" s="41"/>
      <c r="F43" s="18">
        <f>SUM(C43,D43)</f>
        <v>0</v>
      </c>
      <c r="G43" s="2"/>
      <c r="H43" s="3"/>
      <c r="I43" s="41"/>
      <c r="J43" s="3"/>
      <c r="K43" s="7"/>
    </row>
    <row r="44" spans="1:11" ht="15.75">
      <c r="A44" s="12"/>
      <c r="B44" s="2"/>
      <c r="C44" s="3"/>
      <c r="D44" s="3"/>
      <c r="E44" s="41"/>
      <c r="F44" s="18">
        <f>SUM(C44,D44)</f>
        <v>0</v>
      </c>
      <c r="G44" s="2"/>
      <c r="H44" s="3"/>
      <c r="I44" s="41"/>
      <c r="J44" s="3"/>
      <c r="K44" s="7"/>
    </row>
    <row r="45" spans="1:11" ht="15.75">
      <c r="A45" s="47"/>
      <c r="B45" s="4"/>
      <c r="C45" s="45"/>
      <c r="D45" s="45"/>
      <c r="E45" s="46"/>
      <c r="F45" s="18">
        <f>SUM(C45,D45)</f>
        <v>0</v>
      </c>
      <c r="G45" s="4"/>
      <c r="H45" s="45"/>
      <c r="I45" s="46"/>
      <c r="J45" s="45"/>
      <c r="K45" s="7"/>
    </row>
    <row r="46" spans="1:11" ht="15.75">
      <c r="A46" s="47"/>
      <c r="B46" s="4"/>
      <c r="C46" s="45"/>
      <c r="D46" s="45"/>
      <c r="E46" s="46"/>
      <c r="F46" s="18">
        <f>SUM(C46,D46)</f>
        <v>0</v>
      </c>
      <c r="G46" s="4"/>
      <c r="H46" s="45"/>
      <c r="I46" s="46"/>
      <c r="J46" s="45"/>
      <c r="K46" s="7"/>
    </row>
    <row r="47" spans="1:11" ht="15.75">
      <c r="A47" s="47"/>
      <c r="B47" s="4"/>
      <c r="C47" s="45"/>
      <c r="D47" s="45"/>
      <c r="E47" s="46"/>
      <c r="F47" s="18">
        <f>SUM(C47,D47)</f>
        <v>0</v>
      </c>
      <c r="G47" s="4"/>
      <c r="H47" s="45"/>
      <c r="I47" s="46"/>
      <c r="J47" s="45"/>
      <c r="K47" s="7"/>
    </row>
    <row r="48" spans="1:11" ht="15.75">
      <c r="A48" s="4"/>
      <c r="B48" s="13" t="s">
        <v>6</v>
      </c>
      <c r="C48" s="14">
        <f>SUM(C5:C47)</f>
        <v>18.73777</v>
      </c>
      <c r="D48" s="14">
        <f>SUM(D5:D47)</f>
        <v>1576.44403</v>
      </c>
      <c r="E48" s="15"/>
      <c r="F48" s="16">
        <f>SUM(C48,D48)</f>
        <v>1595.1818</v>
      </c>
      <c r="G48" s="40"/>
      <c r="H48" s="14">
        <f>SUM(H5:H47)</f>
        <v>0</v>
      </c>
      <c r="I48" s="15"/>
      <c r="J48" s="14">
        <f>SUM(J5:J47)</f>
        <v>1576.44403</v>
      </c>
      <c r="K48" s="17">
        <f>C48-H48</f>
        <v>18.73777</v>
      </c>
    </row>
    <row r="51" spans="2:8" ht="15.75">
      <c r="B51" s="11" t="s">
        <v>90</v>
      </c>
      <c r="F51" s="8"/>
      <c r="G51" s="37" t="s">
        <v>762</v>
      </c>
      <c r="H51" s="38"/>
    </row>
    <row r="52" spans="2:8" ht="15">
      <c r="B52" s="11"/>
      <c r="F52" s="9" t="s">
        <v>3</v>
      </c>
      <c r="G52" s="10"/>
      <c r="H52" s="10"/>
    </row>
    <row r="53" spans="2:8" ht="15.75">
      <c r="B53" s="11" t="s">
        <v>64</v>
      </c>
      <c r="F53" s="8"/>
      <c r="G53" s="37" t="s">
        <v>761</v>
      </c>
      <c r="H53" s="38"/>
    </row>
    <row r="54" spans="2:8" ht="15">
      <c r="B54" t="s">
        <v>760</v>
      </c>
      <c r="F54" s="9" t="s">
        <v>3</v>
      </c>
      <c r="G54" s="10"/>
      <c r="H54" s="10"/>
    </row>
  </sheetData>
  <sheetProtection/>
  <mergeCells count="19">
    <mergeCell ref="A1:K1"/>
    <mergeCell ref="A3:A4"/>
    <mergeCell ref="B3:B4"/>
    <mergeCell ref="B20:B21"/>
    <mergeCell ref="G3:J3"/>
    <mergeCell ref="A20:A21"/>
    <mergeCell ref="K3:K4"/>
    <mergeCell ref="A2:K2"/>
    <mergeCell ref="C3:E3"/>
    <mergeCell ref="C20:C21"/>
    <mergeCell ref="F3:F4"/>
    <mergeCell ref="G53:H53"/>
    <mergeCell ref="G51:H51"/>
    <mergeCell ref="B16:B18"/>
    <mergeCell ref="A9:A14"/>
    <mergeCell ref="B9:B14"/>
    <mergeCell ref="C9:C14"/>
    <mergeCell ref="A16:A18"/>
    <mergeCell ref="C16:C18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selection activeCell="G4" sqref="G4"/>
    </sheetView>
  </sheetViews>
  <sheetFormatPr defaultColWidth="9.140625" defaultRowHeight="15"/>
  <cols>
    <col min="1" max="1" width="8.140625" style="0" customWidth="1"/>
    <col min="2" max="2" width="24.421875" style="286" customWidth="1"/>
    <col min="3" max="3" width="18.00390625" style="0" customWidth="1"/>
    <col min="4" max="4" width="18.7109375" style="0" customWidth="1"/>
    <col min="5" max="5" width="22.28125" style="0" customWidth="1"/>
    <col min="6" max="6" width="13.00390625" style="0" customWidth="1"/>
    <col min="7" max="8" width="13.8515625" style="0" customWidth="1"/>
    <col min="9" max="9" width="17.140625" style="0" customWidth="1"/>
    <col min="10" max="10" width="14.421875" style="0" customWidth="1"/>
    <col min="11" max="11" width="16.421875" style="0" customWidth="1"/>
  </cols>
  <sheetData>
    <row r="1" spans="1:11" ht="77.25" customHeight="1">
      <c r="A1" s="1"/>
      <c r="B1" s="34" t="s">
        <v>609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21.75" customHeight="1">
      <c r="A2" s="33" t="s">
        <v>689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57.75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204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31.5">
      <c r="A5" s="19">
        <v>1</v>
      </c>
      <c r="B5" s="268" t="s">
        <v>610</v>
      </c>
      <c r="C5" s="24"/>
      <c r="D5" s="262">
        <v>18</v>
      </c>
      <c r="E5" s="41" t="s">
        <v>611</v>
      </c>
      <c r="F5" s="18">
        <f>SUM(C5,D5)</f>
        <v>18</v>
      </c>
      <c r="G5" s="2"/>
      <c r="H5" s="3"/>
      <c r="I5" s="69"/>
      <c r="J5" s="3"/>
      <c r="K5" s="262">
        <v>18</v>
      </c>
    </row>
    <row r="6" spans="1:11" ht="78.75">
      <c r="A6" s="19">
        <v>2</v>
      </c>
      <c r="B6" s="268" t="s">
        <v>602</v>
      </c>
      <c r="C6" s="24"/>
      <c r="D6" s="262">
        <v>1</v>
      </c>
      <c r="E6" s="41" t="s">
        <v>612</v>
      </c>
      <c r="F6" s="18">
        <f aca="true" t="shared" si="0" ref="F6:F61">SUM(C6,D6)</f>
        <v>1</v>
      </c>
      <c r="G6" s="2"/>
      <c r="H6" s="3"/>
      <c r="I6" s="69"/>
      <c r="J6" s="3"/>
      <c r="K6" s="262">
        <v>1</v>
      </c>
    </row>
    <row r="7" spans="1:11" ht="78.75">
      <c r="A7" s="19">
        <v>3</v>
      </c>
      <c r="B7" s="268" t="s">
        <v>613</v>
      </c>
      <c r="C7" s="24"/>
      <c r="D7" s="262">
        <v>8.5</v>
      </c>
      <c r="E7" s="41" t="s">
        <v>614</v>
      </c>
      <c r="F7" s="18">
        <f t="shared" si="0"/>
        <v>8.5</v>
      </c>
      <c r="G7" s="2"/>
      <c r="H7" s="3"/>
      <c r="I7" s="69"/>
      <c r="J7" s="3"/>
      <c r="K7" s="262">
        <v>8.5</v>
      </c>
    </row>
    <row r="8" spans="1:11" ht="110.25">
      <c r="A8" s="19">
        <v>4</v>
      </c>
      <c r="B8" s="268" t="s">
        <v>615</v>
      </c>
      <c r="C8" s="3"/>
      <c r="D8" s="262">
        <v>356.994</v>
      </c>
      <c r="E8" s="41" t="s">
        <v>616</v>
      </c>
      <c r="F8" s="18">
        <f t="shared" si="0"/>
        <v>356.994</v>
      </c>
      <c r="G8" s="2"/>
      <c r="H8" s="3"/>
      <c r="I8" s="69"/>
      <c r="J8" s="3"/>
      <c r="K8" s="262">
        <v>356.994</v>
      </c>
    </row>
    <row r="9" spans="1:11" ht="47.25">
      <c r="A9" s="19">
        <v>5</v>
      </c>
      <c r="B9" s="268" t="s">
        <v>617</v>
      </c>
      <c r="C9" s="3"/>
      <c r="D9" s="262">
        <v>6.757</v>
      </c>
      <c r="E9" s="269" t="s">
        <v>618</v>
      </c>
      <c r="F9" s="18">
        <f t="shared" si="0"/>
        <v>6.757</v>
      </c>
      <c r="G9" s="2"/>
      <c r="H9" s="3"/>
      <c r="I9" s="69"/>
      <c r="J9" s="3"/>
      <c r="K9" s="262">
        <v>6.757</v>
      </c>
    </row>
    <row r="10" spans="1:11" ht="47.25">
      <c r="A10" s="19">
        <v>6</v>
      </c>
      <c r="B10" s="268" t="s">
        <v>617</v>
      </c>
      <c r="C10" s="3"/>
      <c r="D10" s="262">
        <v>13.494</v>
      </c>
      <c r="E10" s="269" t="s">
        <v>619</v>
      </c>
      <c r="F10" s="18">
        <f t="shared" si="0"/>
        <v>13.494</v>
      </c>
      <c r="G10" s="12"/>
      <c r="H10" s="3"/>
      <c r="I10" s="41"/>
      <c r="J10" s="3"/>
      <c r="K10" s="262">
        <v>13.494</v>
      </c>
    </row>
    <row r="11" spans="1:11" ht="78.75">
      <c r="A11" s="19">
        <v>7</v>
      </c>
      <c r="B11" s="268" t="s">
        <v>617</v>
      </c>
      <c r="C11" s="3"/>
      <c r="D11" s="262">
        <v>6.7</v>
      </c>
      <c r="E11" s="41" t="s">
        <v>620</v>
      </c>
      <c r="F11" s="18">
        <f t="shared" si="0"/>
        <v>6.7</v>
      </c>
      <c r="G11" s="12"/>
      <c r="H11" s="3"/>
      <c r="I11" s="41"/>
      <c r="J11" s="3"/>
      <c r="K11" s="262">
        <v>6.7</v>
      </c>
    </row>
    <row r="12" spans="1:11" ht="63">
      <c r="A12" s="19">
        <v>8</v>
      </c>
      <c r="B12" s="268" t="s">
        <v>617</v>
      </c>
      <c r="C12" s="3"/>
      <c r="D12" s="262">
        <v>6.3</v>
      </c>
      <c r="E12" s="41" t="s">
        <v>621</v>
      </c>
      <c r="F12" s="18">
        <f t="shared" si="0"/>
        <v>6.3</v>
      </c>
      <c r="G12" s="2"/>
      <c r="H12" s="3"/>
      <c r="I12" s="41"/>
      <c r="J12" s="3"/>
      <c r="K12" s="262">
        <v>6.3</v>
      </c>
    </row>
    <row r="13" spans="1:11" ht="47.25">
      <c r="A13" s="19">
        <v>9</v>
      </c>
      <c r="B13" s="268" t="s">
        <v>617</v>
      </c>
      <c r="C13" s="3"/>
      <c r="D13" s="262">
        <v>9.9</v>
      </c>
      <c r="E13" s="269" t="s">
        <v>622</v>
      </c>
      <c r="F13" s="18">
        <f t="shared" si="0"/>
        <v>9.9</v>
      </c>
      <c r="G13" s="2"/>
      <c r="H13" s="3"/>
      <c r="I13" s="41"/>
      <c r="J13" s="3"/>
      <c r="K13" s="262">
        <v>9.9</v>
      </c>
    </row>
    <row r="14" spans="1:11" ht="63">
      <c r="A14" s="19">
        <v>10</v>
      </c>
      <c r="B14" s="268" t="s">
        <v>617</v>
      </c>
      <c r="C14" s="3"/>
      <c r="D14" s="262">
        <v>9.6</v>
      </c>
      <c r="E14" s="269" t="s">
        <v>623</v>
      </c>
      <c r="F14" s="18">
        <f t="shared" si="0"/>
        <v>9.6</v>
      </c>
      <c r="G14" s="2"/>
      <c r="H14" s="3"/>
      <c r="I14" s="41"/>
      <c r="J14" s="3"/>
      <c r="K14" s="262">
        <v>9.6</v>
      </c>
    </row>
    <row r="15" spans="1:11" ht="78.75">
      <c r="A15" s="19">
        <v>11</v>
      </c>
      <c r="B15" s="268" t="s">
        <v>615</v>
      </c>
      <c r="C15" s="3"/>
      <c r="D15" s="114">
        <v>77.76</v>
      </c>
      <c r="E15" s="269" t="s">
        <v>624</v>
      </c>
      <c r="F15" s="18">
        <f t="shared" si="0"/>
        <v>77.76</v>
      </c>
      <c r="G15" s="2"/>
      <c r="H15" s="3"/>
      <c r="I15" s="41"/>
      <c r="J15" s="3"/>
      <c r="K15" s="270">
        <v>77.76</v>
      </c>
    </row>
    <row r="16" spans="1:11" ht="15.75">
      <c r="A16" s="19">
        <v>12</v>
      </c>
      <c r="B16" s="268" t="s">
        <v>625</v>
      </c>
      <c r="C16" s="24"/>
      <c r="D16" s="262">
        <v>989.1</v>
      </c>
      <c r="E16" s="19" t="s">
        <v>626</v>
      </c>
      <c r="F16" s="18">
        <f t="shared" si="0"/>
        <v>989.1</v>
      </c>
      <c r="G16" s="2"/>
      <c r="H16" s="3"/>
      <c r="I16" s="41"/>
      <c r="J16" s="3"/>
      <c r="K16" s="262">
        <v>989.1</v>
      </c>
    </row>
    <row r="17" spans="1:11" ht="15.75">
      <c r="A17" s="19">
        <v>13</v>
      </c>
      <c r="B17" s="268" t="s">
        <v>627</v>
      </c>
      <c r="C17" s="24"/>
      <c r="D17" s="262">
        <v>223.6</v>
      </c>
      <c r="E17" s="19" t="s">
        <v>626</v>
      </c>
      <c r="F17" s="18">
        <f t="shared" si="0"/>
        <v>223.6</v>
      </c>
      <c r="G17" s="2"/>
      <c r="H17" s="3"/>
      <c r="I17" s="41"/>
      <c r="J17" s="3"/>
      <c r="K17" s="262">
        <v>223.6</v>
      </c>
    </row>
    <row r="18" spans="1:11" ht="78.75">
      <c r="A18" s="19">
        <v>14</v>
      </c>
      <c r="B18" s="41" t="s">
        <v>628</v>
      </c>
      <c r="C18" s="3"/>
      <c r="D18" s="114">
        <v>218.22</v>
      </c>
      <c r="E18" s="41" t="s">
        <v>629</v>
      </c>
      <c r="F18" s="18">
        <f t="shared" si="0"/>
        <v>218.22</v>
      </c>
      <c r="G18" s="2"/>
      <c r="H18" s="3"/>
      <c r="I18" s="41" t="s">
        <v>629</v>
      </c>
      <c r="J18" s="3">
        <v>577.36</v>
      </c>
      <c r="K18" s="262"/>
    </row>
    <row r="19" spans="1:11" ht="31.5">
      <c r="A19" s="19">
        <v>15</v>
      </c>
      <c r="B19" s="41" t="s">
        <v>630</v>
      </c>
      <c r="C19" s="3"/>
      <c r="D19" s="114">
        <v>549.87623</v>
      </c>
      <c r="E19" s="41" t="s">
        <v>631</v>
      </c>
      <c r="F19" s="18">
        <f t="shared" si="0"/>
        <v>549.87623</v>
      </c>
      <c r="G19" s="2"/>
      <c r="H19" s="3"/>
      <c r="I19" s="41" t="s">
        <v>632</v>
      </c>
      <c r="J19" s="3">
        <v>553.24</v>
      </c>
      <c r="K19" s="262"/>
    </row>
    <row r="20" spans="1:11" ht="15.75">
      <c r="A20" s="19">
        <v>16</v>
      </c>
      <c r="B20" s="41" t="s">
        <v>633</v>
      </c>
      <c r="C20" s="3"/>
      <c r="D20" s="114">
        <v>807.4508</v>
      </c>
      <c r="E20" s="41" t="s">
        <v>7</v>
      </c>
      <c r="F20" s="18">
        <f t="shared" si="0"/>
        <v>807.4508</v>
      </c>
      <c r="G20" s="2"/>
      <c r="H20" s="3"/>
      <c r="I20" s="69" t="s">
        <v>634</v>
      </c>
      <c r="J20" s="3">
        <v>119.66</v>
      </c>
      <c r="K20" s="262">
        <v>687.7908</v>
      </c>
    </row>
    <row r="21" spans="1:11" ht="15.75">
      <c r="A21" s="19">
        <v>17</v>
      </c>
      <c r="B21" s="41" t="s">
        <v>635</v>
      </c>
      <c r="C21" s="3"/>
      <c r="D21" s="114">
        <v>90.5187</v>
      </c>
      <c r="E21" s="41" t="s">
        <v>7</v>
      </c>
      <c r="F21" s="18">
        <f t="shared" si="0"/>
        <v>90.5187</v>
      </c>
      <c r="G21" s="2"/>
      <c r="H21" s="3"/>
      <c r="I21" s="69" t="s">
        <v>634</v>
      </c>
      <c r="J21" s="3">
        <v>0.21</v>
      </c>
      <c r="K21" s="262">
        <v>90.3087</v>
      </c>
    </row>
    <row r="22" spans="1:11" ht="31.5">
      <c r="A22" s="19">
        <v>18</v>
      </c>
      <c r="B22" s="41" t="s">
        <v>636</v>
      </c>
      <c r="C22" s="3"/>
      <c r="D22" s="114">
        <v>8.40196</v>
      </c>
      <c r="E22" s="41" t="s">
        <v>637</v>
      </c>
      <c r="F22" s="18">
        <f t="shared" si="0"/>
        <v>8.40196</v>
      </c>
      <c r="G22" s="2"/>
      <c r="H22" s="3"/>
      <c r="I22" s="41" t="s">
        <v>637</v>
      </c>
      <c r="J22" s="3">
        <v>6.3</v>
      </c>
      <c r="K22" s="262">
        <v>2.10196</v>
      </c>
    </row>
    <row r="23" spans="1:11" ht="15.75">
      <c r="A23" s="19">
        <v>19</v>
      </c>
      <c r="B23" s="41" t="s">
        <v>638</v>
      </c>
      <c r="C23" s="3"/>
      <c r="D23" s="114">
        <v>9.261</v>
      </c>
      <c r="E23" s="41" t="s">
        <v>7</v>
      </c>
      <c r="F23" s="18">
        <f t="shared" si="0"/>
        <v>9.261</v>
      </c>
      <c r="G23" s="2"/>
      <c r="H23" s="3"/>
      <c r="I23" s="69" t="s">
        <v>634</v>
      </c>
      <c r="J23" s="3">
        <v>1.45</v>
      </c>
      <c r="K23" s="262">
        <v>7.811</v>
      </c>
    </row>
    <row r="24" spans="1:11" ht="15.75">
      <c r="A24" s="19">
        <v>20</v>
      </c>
      <c r="B24" s="41" t="s">
        <v>639</v>
      </c>
      <c r="C24" s="3"/>
      <c r="D24" s="114">
        <v>4.31</v>
      </c>
      <c r="E24" s="41" t="s">
        <v>7</v>
      </c>
      <c r="F24" s="18">
        <f t="shared" si="0"/>
        <v>4.31</v>
      </c>
      <c r="G24" s="2"/>
      <c r="H24" s="3"/>
      <c r="I24" s="69" t="s">
        <v>634</v>
      </c>
      <c r="J24" s="3">
        <v>0.15</v>
      </c>
      <c r="K24" s="262">
        <v>4.16</v>
      </c>
    </row>
    <row r="25" spans="1:11" ht="78.75">
      <c r="A25" s="19">
        <v>21</v>
      </c>
      <c r="B25" s="41" t="s">
        <v>640</v>
      </c>
      <c r="C25" s="3"/>
      <c r="D25" s="114">
        <v>117.31</v>
      </c>
      <c r="E25" s="41" t="s">
        <v>629</v>
      </c>
      <c r="F25" s="18">
        <f t="shared" si="0"/>
        <v>117.31</v>
      </c>
      <c r="G25" s="2"/>
      <c r="H25" s="3"/>
      <c r="I25" s="41" t="s">
        <v>629</v>
      </c>
      <c r="J25" s="3">
        <v>838.25</v>
      </c>
      <c r="K25" s="262"/>
    </row>
    <row r="26" spans="1:11" ht="31.5">
      <c r="A26" s="19">
        <v>22</v>
      </c>
      <c r="B26" s="283" t="s">
        <v>641</v>
      </c>
      <c r="C26" s="3"/>
      <c r="D26" s="114">
        <v>1.5</v>
      </c>
      <c r="E26" s="271" t="s">
        <v>642</v>
      </c>
      <c r="F26" s="18">
        <f t="shared" si="0"/>
        <v>1.5</v>
      </c>
      <c r="G26" s="2"/>
      <c r="H26" s="3"/>
      <c r="I26" s="272" t="s">
        <v>642</v>
      </c>
      <c r="J26" s="273">
        <v>1.5</v>
      </c>
      <c r="K26" s="270"/>
    </row>
    <row r="27" spans="1:11" ht="31.5">
      <c r="A27" s="19">
        <v>23</v>
      </c>
      <c r="B27" s="283" t="s">
        <v>643</v>
      </c>
      <c r="C27" s="3"/>
      <c r="D27" s="114">
        <v>5.25</v>
      </c>
      <c r="E27" s="271" t="s">
        <v>644</v>
      </c>
      <c r="F27" s="18">
        <f t="shared" si="0"/>
        <v>5.25</v>
      </c>
      <c r="G27" s="2"/>
      <c r="H27" s="3"/>
      <c r="I27" s="271" t="s">
        <v>644</v>
      </c>
      <c r="J27" s="274">
        <v>5.25</v>
      </c>
      <c r="K27" s="270"/>
    </row>
    <row r="28" spans="1:11" ht="31.5">
      <c r="A28" s="19">
        <v>24</v>
      </c>
      <c r="B28" s="283" t="s">
        <v>643</v>
      </c>
      <c r="C28" s="3"/>
      <c r="D28" s="114">
        <v>0.75</v>
      </c>
      <c r="E28" s="271" t="s">
        <v>642</v>
      </c>
      <c r="F28" s="18">
        <f t="shared" si="0"/>
        <v>0.75</v>
      </c>
      <c r="G28" s="2"/>
      <c r="H28" s="3"/>
      <c r="I28" s="271" t="s">
        <v>642</v>
      </c>
      <c r="J28" s="114">
        <v>0.75</v>
      </c>
      <c r="K28" s="270"/>
    </row>
    <row r="29" spans="1:11" ht="31.5">
      <c r="A29" s="19">
        <v>25</v>
      </c>
      <c r="B29" s="283" t="s">
        <v>645</v>
      </c>
      <c r="C29" s="3"/>
      <c r="D29" s="114">
        <v>3.71775</v>
      </c>
      <c r="E29" s="271" t="s">
        <v>642</v>
      </c>
      <c r="F29" s="18">
        <f t="shared" si="0"/>
        <v>3.71775</v>
      </c>
      <c r="G29" s="2"/>
      <c r="H29" s="3"/>
      <c r="I29" s="271" t="s">
        <v>642</v>
      </c>
      <c r="J29" s="114">
        <v>3.71775</v>
      </c>
      <c r="K29" s="270"/>
    </row>
    <row r="30" spans="1:11" ht="31.5">
      <c r="A30" s="19">
        <v>26</v>
      </c>
      <c r="B30" s="283" t="s">
        <v>646</v>
      </c>
      <c r="C30" s="3"/>
      <c r="D30" s="114">
        <v>5.66975</v>
      </c>
      <c r="E30" s="271" t="s">
        <v>647</v>
      </c>
      <c r="F30" s="18">
        <f t="shared" si="0"/>
        <v>5.66975</v>
      </c>
      <c r="G30" s="2"/>
      <c r="H30" s="3"/>
      <c r="I30" s="271" t="s">
        <v>647</v>
      </c>
      <c r="J30" s="114">
        <v>5.66975</v>
      </c>
      <c r="K30" s="270"/>
    </row>
    <row r="31" spans="1:11" ht="31.5">
      <c r="A31" s="19">
        <v>27</v>
      </c>
      <c r="B31" s="283" t="s">
        <v>646</v>
      </c>
      <c r="C31" s="3"/>
      <c r="D31" s="114">
        <v>15.75795</v>
      </c>
      <c r="E31" s="271" t="s">
        <v>644</v>
      </c>
      <c r="F31" s="18">
        <f t="shared" si="0"/>
        <v>15.75795</v>
      </c>
      <c r="G31" s="2"/>
      <c r="H31" s="3"/>
      <c r="I31" s="271" t="s">
        <v>644</v>
      </c>
      <c r="J31" s="114">
        <v>15.75795</v>
      </c>
      <c r="K31" s="270"/>
    </row>
    <row r="32" spans="1:11" ht="31.5">
      <c r="A32" s="19">
        <v>28</v>
      </c>
      <c r="B32" s="283" t="s">
        <v>648</v>
      </c>
      <c r="C32" s="3"/>
      <c r="D32" s="114">
        <v>10.29725</v>
      </c>
      <c r="E32" s="271" t="s">
        <v>649</v>
      </c>
      <c r="F32" s="18">
        <f t="shared" si="0"/>
        <v>10.29725</v>
      </c>
      <c r="G32" s="2"/>
      <c r="H32" s="3"/>
      <c r="I32" s="271" t="s">
        <v>649</v>
      </c>
      <c r="J32" s="3">
        <v>10.29725</v>
      </c>
      <c r="K32" s="270"/>
    </row>
    <row r="33" spans="1:11" ht="31.5">
      <c r="A33" s="19">
        <v>29</v>
      </c>
      <c r="B33" s="283" t="s">
        <v>648</v>
      </c>
      <c r="C33" s="3"/>
      <c r="D33" s="114">
        <v>7.5132</v>
      </c>
      <c r="E33" s="271" t="s">
        <v>650</v>
      </c>
      <c r="F33" s="18">
        <f t="shared" si="0"/>
        <v>7.5132</v>
      </c>
      <c r="G33" s="2"/>
      <c r="H33" s="3"/>
      <c r="I33" s="271" t="s">
        <v>650</v>
      </c>
      <c r="J33" s="3">
        <v>7.5132</v>
      </c>
      <c r="K33" s="270"/>
    </row>
    <row r="34" spans="1:11" ht="31.5">
      <c r="A34" s="19">
        <v>30</v>
      </c>
      <c r="B34" s="283" t="s">
        <v>648</v>
      </c>
      <c r="C34" s="3"/>
      <c r="D34" s="114">
        <v>2.838</v>
      </c>
      <c r="E34" s="271" t="s">
        <v>651</v>
      </c>
      <c r="F34" s="18">
        <f t="shared" si="0"/>
        <v>2.838</v>
      </c>
      <c r="G34" s="2"/>
      <c r="H34" s="3"/>
      <c r="I34" s="271" t="s">
        <v>651</v>
      </c>
      <c r="J34" s="114">
        <v>2.838</v>
      </c>
      <c r="K34" s="270"/>
    </row>
    <row r="35" spans="1:11" ht="31.5">
      <c r="A35" s="19">
        <v>31</v>
      </c>
      <c r="B35" s="283" t="s">
        <v>652</v>
      </c>
      <c r="C35" s="3"/>
      <c r="D35" s="114">
        <v>0.50554</v>
      </c>
      <c r="E35" s="271" t="s">
        <v>653</v>
      </c>
      <c r="F35" s="18">
        <f t="shared" si="0"/>
        <v>0.50554</v>
      </c>
      <c r="G35" s="2"/>
      <c r="H35" s="3"/>
      <c r="I35" s="271" t="s">
        <v>653</v>
      </c>
      <c r="J35" s="114">
        <v>0.50554</v>
      </c>
      <c r="K35" s="270"/>
    </row>
    <row r="36" spans="1:11" ht="31.5">
      <c r="A36" s="19">
        <v>32</v>
      </c>
      <c r="B36" s="283" t="s">
        <v>652</v>
      </c>
      <c r="C36" s="3"/>
      <c r="D36" s="114">
        <v>0.9</v>
      </c>
      <c r="E36" s="271" t="s">
        <v>654</v>
      </c>
      <c r="F36" s="18">
        <f t="shared" si="0"/>
        <v>0.9</v>
      </c>
      <c r="G36" s="2"/>
      <c r="H36" s="3"/>
      <c r="I36" s="271" t="s">
        <v>654</v>
      </c>
      <c r="J36" s="114">
        <v>0.9</v>
      </c>
      <c r="K36" s="270"/>
    </row>
    <row r="37" spans="1:11" ht="31.5">
      <c r="A37" s="19">
        <v>33</v>
      </c>
      <c r="B37" s="283" t="s">
        <v>652</v>
      </c>
      <c r="C37" s="3"/>
      <c r="D37" s="114">
        <v>0.7644</v>
      </c>
      <c r="E37" s="271" t="s">
        <v>655</v>
      </c>
      <c r="F37" s="18">
        <f t="shared" si="0"/>
        <v>0.7644</v>
      </c>
      <c r="G37" s="2"/>
      <c r="H37" s="3"/>
      <c r="I37" s="271" t="s">
        <v>655</v>
      </c>
      <c r="J37" s="114">
        <v>0.7644</v>
      </c>
      <c r="K37" s="270"/>
    </row>
    <row r="38" spans="1:11" ht="31.5">
      <c r="A38" s="19">
        <v>34</v>
      </c>
      <c r="B38" s="283" t="s">
        <v>656</v>
      </c>
      <c r="C38" s="3"/>
      <c r="D38" s="114">
        <v>2.64542</v>
      </c>
      <c r="E38" s="271" t="s">
        <v>657</v>
      </c>
      <c r="F38" s="18">
        <f t="shared" si="0"/>
        <v>2.64542</v>
      </c>
      <c r="G38" s="2"/>
      <c r="H38" s="3"/>
      <c r="I38" s="271" t="s">
        <v>657</v>
      </c>
      <c r="J38" s="3">
        <v>2.64542</v>
      </c>
      <c r="K38" s="270"/>
    </row>
    <row r="39" spans="1:11" ht="31.5">
      <c r="A39" s="19">
        <v>35</v>
      </c>
      <c r="B39" s="283" t="s">
        <v>658</v>
      </c>
      <c r="C39" s="3"/>
      <c r="D39" s="114">
        <v>1.52</v>
      </c>
      <c r="E39" s="271" t="s">
        <v>659</v>
      </c>
      <c r="F39" s="18">
        <f t="shared" si="0"/>
        <v>1.52</v>
      </c>
      <c r="G39" s="2"/>
      <c r="H39" s="3"/>
      <c r="I39" s="271" t="s">
        <v>659</v>
      </c>
      <c r="J39" s="114">
        <v>1.52</v>
      </c>
      <c r="K39" s="270"/>
    </row>
    <row r="40" spans="1:11" ht="31.5">
      <c r="A40" s="19">
        <v>36</v>
      </c>
      <c r="B40" s="283" t="s">
        <v>656</v>
      </c>
      <c r="C40" s="3"/>
      <c r="D40" s="114">
        <v>7.20447</v>
      </c>
      <c r="E40" s="271" t="s">
        <v>657</v>
      </c>
      <c r="F40" s="18">
        <f t="shared" si="0"/>
        <v>7.20447</v>
      </c>
      <c r="G40" s="2"/>
      <c r="H40" s="3"/>
      <c r="I40" s="271" t="s">
        <v>657</v>
      </c>
      <c r="J40" s="3">
        <v>1.06919</v>
      </c>
      <c r="K40" s="270">
        <v>6.13528</v>
      </c>
    </row>
    <row r="41" spans="1:11" ht="31.5">
      <c r="A41" s="19">
        <v>37</v>
      </c>
      <c r="B41" s="283" t="s">
        <v>660</v>
      </c>
      <c r="C41" s="3"/>
      <c r="D41" s="114">
        <v>0.2</v>
      </c>
      <c r="E41" s="271" t="s">
        <v>661</v>
      </c>
      <c r="F41" s="18">
        <f t="shared" si="0"/>
        <v>0.2</v>
      </c>
      <c r="G41" s="2"/>
      <c r="H41" s="3"/>
      <c r="I41" s="271" t="s">
        <v>661</v>
      </c>
      <c r="J41" s="3">
        <v>0.2</v>
      </c>
      <c r="K41" s="270"/>
    </row>
    <row r="42" spans="1:11" ht="31.5">
      <c r="A42" s="19">
        <v>38</v>
      </c>
      <c r="B42" s="283" t="s">
        <v>660</v>
      </c>
      <c r="C42" s="3"/>
      <c r="D42" s="114">
        <v>13.936</v>
      </c>
      <c r="E42" s="271" t="s">
        <v>662</v>
      </c>
      <c r="F42" s="18">
        <f t="shared" si="0"/>
        <v>13.936</v>
      </c>
      <c r="G42" s="2"/>
      <c r="H42" s="3"/>
      <c r="I42" s="271" t="s">
        <v>662</v>
      </c>
      <c r="J42" s="114">
        <v>13.936</v>
      </c>
      <c r="K42" s="270"/>
    </row>
    <row r="43" spans="1:11" ht="31.5">
      <c r="A43" s="19">
        <v>39</v>
      </c>
      <c r="B43" s="283" t="s">
        <v>660</v>
      </c>
      <c r="C43" s="3"/>
      <c r="D43" s="275">
        <v>0.873</v>
      </c>
      <c r="E43" s="271" t="s">
        <v>663</v>
      </c>
      <c r="F43" s="18">
        <f t="shared" si="0"/>
        <v>0.873</v>
      </c>
      <c r="G43" s="2"/>
      <c r="H43" s="3"/>
      <c r="I43" s="271" t="s">
        <v>663</v>
      </c>
      <c r="J43" s="276">
        <v>0.873</v>
      </c>
      <c r="K43" s="270"/>
    </row>
    <row r="44" spans="1:11" ht="31.5">
      <c r="A44" s="19">
        <v>40</v>
      </c>
      <c r="B44" s="283" t="s">
        <v>664</v>
      </c>
      <c r="C44" s="3"/>
      <c r="D44" s="114">
        <v>3.445</v>
      </c>
      <c r="E44" s="271" t="s">
        <v>665</v>
      </c>
      <c r="F44" s="18">
        <f t="shared" si="0"/>
        <v>3.445</v>
      </c>
      <c r="G44" s="2"/>
      <c r="H44" s="3"/>
      <c r="I44" s="271" t="s">
        <v>665</v>
      </c>
      <c r="J44" s="3">
        <v>3.445</v>
      </c>
      <c r="K44" s="270"/>
    </row>
    <row r="45" spans="1:11" ht="31.5">
      <c r="A45" s="19">
        <v>41</v>
      </c>
      <c r="B45" s="283" t="s">
        <v>664</v>
      </c>
      <c r="C45" s="3"/>
      <c r="D45" s="114">
        <v>1.5741</v>
      </c>
      <c r="E45" s="271" t="s">
        <v>666</v>
      </c>
      <c r="F45" s="18">
        <f t="shared" si="0"/>
        <v>1.5741</v>
      </c>
      <c r="G45" s="2"/>
      <c r="H45" s="3"/>
      <c r="I45" s="271" t="s">
        <v>666</v>
      </c>
      <c r="J45" s="3">
        <v>1.5741</v>
      </c>
      <c r="K45" s="270"/>
    </row>
    <row r="46" spans="1:11" ht="31.5">
      <c r="A46" s="19">
        <v>42</v>
      </c>
      <c r="B46" s="283" t="s">
        <v>664</v>
      </c>
      <c r="C46" s="3"/>
      <c r="D46" s="114">
        <v>1.7754</v>
      </c>
      <c r="E46" s="271" t="s">
        <v>667</v>
      </c>
      <c r="F46" s="18">
        <f t="shared" si="0"/>
        <v>1.7754</v>
      </c>
      <c r="G46" s="2"/>
      <c r="H46" s="3"/>
      <c r="I46" s="271" t="s">
        <v>667</v>
      </c>
      <c r="J46" s="3">
        <v>1.7754</v>
      </c>
      <c r="K46" s="270"/>
    </row>
    <row r="47" spans="1:11" ht="31.5">
      <c r="A47" s="19">
        <v>43</v>
      </c>
      <c r="B47" s="283" t="s">
        <v>656</v>
      </c>
      <c r="C47" s="3"/>
      <c r="D47" s="114">
        <v>2.95277</v>
      </c>
      <c r="E47" s="271" t="s">
        <v>657</v>
      </c>
      <c r="F47" s="18">
        <f t="shared" si="0"/>
        <v>2.95277</v>
      </c>
      <c r="G47" s="2"/>
      <c r="H47" s="3"/>
      <c r="I47" s="271" t="s">
        <v>657</v>
      </c>
      <c r="J47" s="3">
        <v>2.95277</v>
      </c>
      <c r="K47" s="270"/>
    </row>
    <row r="48" spans="1:11" ht="31.5">
      <c r="A48" s="19">
        <v>44</v>
      </c>
      <c r="B48" s="283" t="s">
        <v>668</v>
      </c>
      <c r="C48" s="3"/>
      <c r="D48" s="114">
        <v>3</v>
      </c>
      <c r="E48" s="271" t="s">
        <v>669</v>
      </c>
      <c r="F48" s="18">
        <f t="shared" si="0"/>
        <v>3</v>
      </c>
      <c r="G48" s="2"/>
      <c r="H48" s="3"/>
      <c r="I48" s="271" t="s">
        <v>669</v>
      </c>
      <c r="J48" s="3">
        <v>3</v>
      </c>
      <c r="K48" s="270"/>
    </row>
    <row r="49" spans="1:11" ht="31.5">
      <c r="A49" s="19">
        <v>45</v>
      </c>
      <c r="B49" s="283" t="s">
        <v>670</v>
      </c>
      <c r="C49" s="3"/>
      <c r="D49" s="114">
        <v>1.5</v>
      </c>
      <c r="E49" s="271" t="s">
        <v>671</v>
      </c>
      <c r="F49" s="18">
        <f t="shared" si="0"/>
        <v>1.5</v>
      </c>
      <c r="G49" s="2"/>
      <c r="H49" s="3"/>
      <c r="I49" s="271" t="s">
        <v>671</v>
      </c>
      <c r="J49" s="3">
        <v>1.5</v>
      </c>
      <c r="K49" s="270"/>
    </row>
    <row r="50" spans="1:11" ht="31.5">
      <c r="A50" s="19">
        <v>46</v>
      </c>
      <c r="B50" s="283" t="s">
        <v>672</v>
      </c>
      <c r="C50" s="3"/>
      <c r="D50" s="114">
        <v>1.55</v>
      </c>
      <c r="E50" s="271" t="s">
        <v>673</v>
      </c>
      <c r="F50" s="18">
        <f t="shared" si="0"/>
        <v>1.55</v>
      </c>
      <c r="G50" s="2"/>
      <c r="H50" s="3"/>
      <c r="I50" s="271" t="s">
        <v>673</v>
      </c>
      <c r="J50" s="3">
        <v>1.55</v>
      </c>
      <c r="K50" s="270"/>
    </row>
    <row r="51" spans="1:11" ht="31.5">
      <c r="A51" s="19">
        <v>47</v>
      </c>
      <c r="B51" s="283" t="s">
        <v>674</v>
      </c>
      <c r="C51" s="3"/>
      <c r="D51" s="114">
        <v>3</v>
      </c>
      <c r="E51" s="271" t="s">
        <v>673</v>
      </c>
      <c r="F51" s="18">
        <f t="shared" si="0"/>
        <v>3</v>
      </c>
      <c r="G51" s="2"/>
      <c r="H51" s="3"/>
      <c r="I51" s="41"/>
      <c r="J51" s="3"/>
      <c r="K51" s="114">
        <v>3</v>
      </c>
    </row>
    <row r="52" spans="1:11" ht="31.5">
      <c r="A52" s="19">
        <v>48</v>
      </c>
      <c r="B52" s="283" t="s">
        <v>675</v>
      </c>
      <c r="C52" s="3"/>
      <c r="D52" s="114">
        <v>4</v>
      </c>
      <c r="E52" s="271" t="s">
        <v>676</v>
      </c>
      <c r="F52" s="18">
        <f t="shared" si="0"/>
        <v>4</v>
      </c>
      <c r="G52" s="2"/>
      <c r="H52" s="3"/>
      <c r="I52" s="41"/>
      <c r="J52" s="3"/>
      <c r="K52" s="114">
        <v>4</v>
      </c>
    </row>
    <row r="53" spans="1:11" ht="31.5">
      <c r="A53" s="19">
        <v>49</v>
      </c>
      <c r="B53" s="283" t="s">
        <v>677</v>
      </c>
      <c r="C53" s="3"/>
      <c r="D53" s="114">
        <v>0.558</v>
      </c>
      <c r="E53" s="271" t="s">
        <v>678</v>
      </c>
      <c r="F53" s="18">
        <f t="shared" si="0"/>
        <v>0.558</v>
      </c>
      <c r="G53" s="4"/>
      <c r="H53" s="45"/>
      <c r="I53" s="271" t="s">
        <v>678</v>
      </c>
      <c r="J53" s="114">
        <v>558</v>
      </c>
      <c r="K53" s="114">
        <v>0.558</v>
      </c>
    </row>
    <row r="54" spans="1:11" ht="31.5">
      <c r="A54" s="19">
        <v>50</v>
      </c>
      <c r="B54" s="283" t="s">
        <v>677</v>
      </c>
      <c r="C54" s="3"/>
      <c r="D54" s="277">
        <v>0.99</v>
      </c>
      <c r="E54" s="271" t="s">
        <v>647</v>
      </c>
      <c r="F54" s="18">
        <f t="shared" si="0"/>
        <v>0.99</v>
      </c>
      <c r="G54" s="4"/>
      <c r="H54" s="45"/>
      <c r="I54" s="271" t="s">
        <v>647</v>
      </c>
      <c r="J54" s="277">
        <v>990</v>
      </c>
      <c r="K54" s="114">
        <v>0.99</v>
      </c>
    </row>
    <row r="55" spans="1:11" ht="31.5">
      <c r="A55" s="19">
        <v>51</v>
      </c>
      <c r="B55" s="268" t="s">
        <v>679</v>
      </c>
      <c r="C55" s="24"/>
      <c r="D55" s="262">
        <v>187</v>
      </c>
      <c r="E55" s="41" t="s">
        <v>680</v>
      </c>
      <c r="F55" s="18">
        <f t="shared" si="0"/>
        <v>187</v>
      </c>
      <c r="G55" s="4"/>
      <c r="H55" s="45"/>
      <c r="I55" s="46"/>
      <c r="J55" s="45"/>
      <c r="K55" s="114">
        <v>187</v>
      </c>
    </row>
    <row r="56" spans="1:11" ht="63">
      <c r="A56" s="19">
        <v>52</v>
      </c>
      <c r="B56" s="268" t="s">
        <v>681</v>
      </c>
      <c r="C56" s="3"/>
      <c r="D56" s="262">
        <v>111.2</v>
      </c>
      <c r="E56" s="41" t="s">
        <v>682</v>
      </c>
      <c r="F56" s="18">
        <f t="shared" si="0"/>
        <v>111.2</v>
      </c>
      <c r="G56" s="4"/>
      <c r="H56" s="45"/>
      <c r="I56" s="46"/>
      <c r="J56" s="45"/>
      <c r="K56" s="114">
        <v>111.2</v>
      </c>
    </row>
    <row r="57" spans="1:11" ht="31.5">
      <c r="A57" s="19">
        <v>53</v>
      </c>
      <c r="B57" s="41" t="s">
        <v>67</v>
      </c>
      <c r="C57" s="3">
        <v>69.96645</v>
      </c>
      <c r="D57" s="273"/>
      <c r="E57" s="278"/>
      <c r="F57" s="18">
        <f t="shared" si="0"/>
        <v>69.96645</v>
      </c>
      <c r="G57" s="70">
        <v>2220</v>
      </c>
      <c r="H57" s="3">
        <v>3.17526</v>
      </c>
      <c r="I57" s="41" t="s">
        <v>683</v>
      </c>
      <c r="J57" s="45"/>
      <c r="K57" s="114">
        <v>30.32909</v>
      </c>
    </row>
    <row r="58" spans="1:11" ht="31.5">
      <c r="A58" s="19">
        <v>54</v>
      </c>
      <c r="B58" s="283" t="s">
        <v>684</v>
      </c>
      <c r="C58" s="3">
        <v>3</v>
      </c>
      <c r="D58" s="273"/>
      <c r="E58" s="278"/>
      <c r="F58" s="18">
        <f t="shared" si="0"/>
        <v>3</v>
      </c>
      <c r="G58" s="70">
        <v>2240</v>
      </c>
      <c r="H58" s="3">
        <v>29.0928</v>
      </c>
      <c r="I58" s="41" t="s">
        <v>685</v>
      </c>
      <c r="J58" s="45"/>
      <c r="K58" s="114"/>
    </row>
    <row r="59" spans="1:11" ht="31.5">
      <c r="A59" s="12"/>
      <c r="B59" s="284"/>
      <c r="C59" s="3"/>
      <c r="D59" s="114"/>
      <c r="E59" s="272"/>
      <c r="F59" s="18"/>
      <c r="G59" s="70">
        <v>2240</v>
      </c>
      <c r="H59" s="3">
        <v>7.3693</v>
      </c>
      <c r="I59" s="41" t="s">
        <v>686</v>
      </c>
      <c r="J59" s="3"/>
      <c r="K59" s="114"/>
    </row>
    <row r="60" spans="1:11" ht="15.75">
      <c r="A60" s="12"/>
      <c r="B60" s="283"/>
      <c r="C60" s="3"/>
      <c r="D60" s="114"/>
      <c r="E60" s="272"/>
      <c r="F60" s="18"/>
      <c r="G60" s="2"/>
      <c r="H60" s="279"/>
      <c r="I60" s="41"/>
      <c r="J60" s="3"/>
      <c r="K60" s="114">
        <v>3</v>
      </c>
    </row>
    <row r="61" spans="1:11" ht="15.75">
      <c r="A61" s="4"/>
      <c r="B61" s="285" t="s">
        <v>6</v>
      </c>
      <c r="C61" s="14">
        <f>SUM(C5:C60)</f>
        <v>72.96645</v>
      </c>
      <c r="D61" s="14">
        <f>SUM(D5:D60)</f>
        <v>3937.44169</v>
      </c>
      <c r="E61" s="15"/>
      <c r="F61" s="16">
        <f t="shared" si="0"/>
        <v>4010.40814</v>
      </c>
      <c r="G61" s="40"/>
      <c r="H61" s="14">
        <f>SUM(H5:H60)</f>
        <v>39.63736</v>
      </c>
      <c r="I61" s="15"/>
      <c r="J61" s="14">
        <f>SUM(J5:J60)</f>
        <v>3736.1247200000003</v>
      </c>
      <c r="K61" s="17">
        <f>C61-H61</f>
        <v>33.329089999999994</v>
      </c>
    </row>
    <row r="64" spans="2:8" ht="15.75">
      <c r="B64" s="287" t="s">
        <v>157</v>
      </c>
      <c r="F64" s="8"/>
      <c r="G64" s="37" t="s">
        <v>687</v>
      </c>
      <c r="H64" s="38"/>
    </row>
    <row r="65" spans="2:8" ht="15.75">
      <c r="B65" s="287"/>
      <c r="F65" s="280"/>
      <c r="G65" s="281"/>
      <c r="H65" s="282"/>
    </row>
    <row r="66" spans="2:8" ht="15">
      <c r="B66" s="287"/>
      <c r="F66" s="9" t="s">
        <v>3</v>
      </c>
      <c r="G66" s="10"/>
      <c r="H66" s="10"/>
    </row>
    <row r="67" spans="2:8" ht="15.75">
      <c r="B67" s="287" t="s">
        <v>64</v>
      </c>
      <c r="F67" s="8"/>
      <c r="G67" s="37" t="s">
        <v>688</v>
      </c>
      <c r="H67" s="38"/>
    </row>
    <row r="68" spans="6:8" ht="15">
      <c r="F68" s="9" t="s">
        <v>3</v>
      </c>
      <c r="G68" s="10"/>
      <c r="H68" s="10"/>
    </row>
  </sheetData>
  <sheetProtection/>
  <mergeCells count="10">
    <mergeCell ref="G64:H64"/>
    <mergeCell ref="G67:H67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90" zoomScaleNormal="80" zoomScaleSheetLayoutView="90" zoomScalePageLayoutView="0" workbookViewId="0" topLeftCell="A1">
      <selection activeCell="B6" sqref="B6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2.7109375" style="0" customWidth="1"/>
    <col min="5" max="5" width="32.0039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36.00390625" style="0" customWidth="1"/>
    <col min="10" max="10" width="14.00390625" style="0" customWidth="1"/>
    <col min="11" max="11" width="15.57421875" style="0" customWidth="1"/>
  </cols>
  <sheetData>
    <row r="1" spans="1:11" s="172" customFormat="1" ht="73.5" customHeight="1">
      <c r="A1" s="176"/>
      <c r="B1" s="34" t="s">
        <v>729</v>
      </c>
      <c r="C1" s="35"/>
      <c r="D1" s="35"/>
      <c r="E1" s="35"/>
      <c r="F1" s="35"/>
      <c r="G1" s="35"/>
      <c r="H1" s="35"/>
      <c r="I1" s="35"/>
      <c r="J1" s="35"/>
      <c r="K1" s="176"/>
    </row>
    <row r="2" spans="1:11" ht="33" customHeight="1">
      <c r="A2" s="39" t="s">
        <v>2</v>
      </c>
      <c r="B2" s="39" t="s">
        <v>4</v>
      </c>
      <c r="C2" s="36" t="s">
        <v>1</v>
      </c>
      <c r="D2" s="36"/>
      <c r="E2" s="36"/>
      <c r="F2" s="36" t="s">
        <v>0</v>
      </c>
      <c r="G2" s="36" t="s">
        <v>10</v>
      </c>
      <c r="H2" s="36"/>
      <c r="I2" s="36"/>
      <c r="J2" s="36"/>
      <c r="K2" s="32" t="s">
        <v>14</v>
      </c>
    </row>
    <row r="3" spans="1:11" ht="105" customHeight="1">
      <c r="A3" s="39"/>
      <c r="B3" s="39"/>
      <c r="C3" s="5" t="s">
        <v>11</v>
      </c>
      <c r="D3" s="5" t="s">
        <v>12</v>
      </c>
      <c r="E3" s="5" t="s">
        <v>8</v>
      </c>
      <c r="F3" s="36"/>
      <c r="G3" s="6" t="s">
        <v>5</v>
      </c>
      <c r="H3" s="5" t="s">
        <v>13</v>
      </c>
      <c r="I3" s="5" t="s">
        <v>9</v>
      </c>
      <c r="J3" s="5" t="s">
        <v>13</v>
      </c>
      <c r="K3" s="32"/>
    </row>
    <row r="4" spans="1:11" ht="15.75">
      <c r="A4" s="19">
        <v>1</v>
      </c>
      <c r="B4" s="308" t="s">
        <v>263</v>
      </c>
      <c r="C4" s="307">
        <v>260.03</v>
      </c>
      <c r="D4" s="306"/>
      <c r="E4" s="305"/>
      <c r="F4" s="299">
        <f>SUM(C4,D4)</f>
        <v>260.03</v>
      </c>
      <c r="G4" s="297">
        <v>2210</v>
      </c>
      <c r="H4" s="295">
        <v>2.29</v>
      </c>
      <c r="I4" s="296" t="s">
        <v>728</v>
      </c>
      <c r="J4" s="304"/>
      <c r="K4" s="71"/>
    </row>
    <row r="5" spans="1:11" ht="15.75">
      <c r="A5" s="19"/>
      <c r="B5" s="308"/>
      <c r="C5" s="307"/>
      <c r="D5" s="306"/>
      <c r="E5" s="305"/>
      <c r="F5" s="299"/>
      <c r="G5" s="297">
        <v>2220</v>
      </c>
      <c r="H5" s="295">
        <v>45.15</v>
      </c>
      <c r="I5" s="296" t="s">
        <v>727</v>
      </c>
      <c r="J5" s="304"/>
      <c r="K5" s="71"/>
    </row>
    <row r="6" spans="1:11" ht="47.25">
      <c r="A6" s="19"/>
      <c r="B6" s="308"/>
      <c r="C6" s="307"/>
      <c r="D6" s="306"/>
      <c r="E6" s="305"/>
      <c r="F6" s="299"/>
      <c r="G6" s="297">
        <v>2240</v>
      </c>
      <c r="H6" s="295">
        <v>43</v>
      </c>
      <c r="I6" s="296" t="s">
        <v>726</v>
      </c>
      <c r="J6" s="304"/>
      <c r="K6" s="71"/>
    </row>
    <row r="7" spans="1:11" ht="15.75">
      <c r="A7" s="19"/>
      <c r="B7" s="308"/>
      <c r="C7" s="307"/>
      <c r="D7" s="306"/>
      <c r="E7" s="305"/>
      <c r="F7" s="299"/>
      <c r="G7" s="297">
        <v>2240</v>
      </c>
      <c r="H7" s="295">
        <v>20</v>
      </c>
      <c r="I7" s="296" t="s">
        <v>725</v>
      </c>
      <c r="J7" s="304"/>
      <c r="K7" s="71"/>
    </row>
    <row r="8" spans="1:11" ht="15.75">
      <c r="A8" s="19"/>
      <c r="B8" s="308"/>
      <c r="C8" s="307"/>
      <c r="D8" s="306"/>
      <c r="E8" s="305"/>
      <c r="F8" s="299"/>
      <c r="G8" s="297">
        <v>2240</v>
      </c>
      <c r="H8" s="295">
        <v>5</v>
      </c>
      <c r="I8" s="296" t="s">
        <v>724</v>
      </c>
      <c r="J8" s="304"/>
      <c r="K8" s="71"/>
    </row>
    <row r="9" spans="1:11" ht="15.75">
      <c r="A9" s="19"/>
      <c r="B9" s="308"/>
      <c r="C9" s="307"/>
      <c r="D9" s="306"/>
      <c r="E9" s="305"/>
      <c r="F9" s="299"/>
      <c r="G9" s="297">
        <v>2240</v>
      </c>
      <c r="H9" s="295">
        <v>3.9</v>
      </c>
      <c r="I9" s="296" t="s">
        <v>723</v>
      </c>
      <c r="J9" s="304"/>
      <c r="K9" s="71"/>
    </row>
    <row r="10" spans="1:11" ht="15.75">
      <c r="A10" s="19"/>
      <c r="B10" s="308"/>
      <c r="C10" s="307"/>
      <c r="D10" s="306"/>
      <c r="E10" s="305"/>
      <c r="F10" s="299"/>
      <c r="G10" s="297">
        <v>2240</v>
      </c>
      <c r="H10" s="295">
        <v>3.1</v>
      </c>
      <c r="I10" s="296" t="s">
        <v>722</v>
      </c>
      <c r="J10" s="304"/>
      <c r="K10" s="71"/>
    </row>
    <row r="11" spans="1:11" ht="15.75">
      <c r="A11" s="19"/>
      <c r="B11" s="308"/>
      <c r="C11" s="307"/>
      <c r="D11" s="306"/>
      <c r="E11" s="305"/>
      <c r="F11" s="299"/>
      <c r="G11" s="297">
        <v>2240</v>
      </c>
      <c r="H11" s="295">
        <v>5.1</v>
      </c>
      <c r="I11" s="296" t="s">
        <v>721</v>
      </c>
      <c r="J11" s="304"/>
      <c r="K11" s="71"/>
    </row>
    <row r="12" spans="1:11" ht="31.5">
      <c r="A12" s="19"/>
      <c r="B12" s="308"/>
      <c r="C12" s="307"/>
      <c r="D12" s="306"/>
      <c r="E12" s="305"/>
      <c r="F12" s="299"/>
      <c r="G12" s="297">
        <v>2240</v>
      </c>
      <c r="H12" s="295">
        <v>15.26</v>
      </c>
      <c r="I12" s="296" t="s">
        <v>720</v>
      </c>
      <c r="J12" s="304"/>
      <c r="K12" s="71"/>
    </row>
    <row r="13" spans="1:11" ht="31.5">
      <c r="A13" s="19"/>
      <c r="B13" s="308"/>
      <c r="C13" s="307"/>
      <c r="D13" s="306"/>
      <c r="E13" s="305"/>
      <c r="F13" s="299"/>
      <c r="G13" s="297">
        <v>2240</v>
      </c>
      <c r="H13" s="295">
        <v>35</v>
      </c>
      <c r="I13" s="296" t="s">
        <v>719</v>
      </c>
      <c r="J13" s="304"/>
      <c r="K13" s="71"/>
    </row>
    <row r="14" spans="1:11" ht="31.5">
      <c r="A14" s="19"/>
      <c r="B14" s="308"/>
      <c r="C14" s="307"/>
      <c r="D14" s="306"/>
      <c r="E14" s="305"/>
      <c r="F14" s="299"/>
      <c r="G14" s="297">
        <v>2240</v>
      </c>
      <c r="H14" s="295">
        <v>2.5</v>
      </c>
      <c r="I14" s="296" t="s">
        <v>718</v>
      </c>
      <c r="J14" s="304"/>
      <c r="K14" s="71"/>
    </row>
    <row r="15" spans="1:11" ht="15.75">
      <c r="A15" s="19"/>
      <c r="B15" s="308"/>
      <c r="C15" s="307"/>
      <c r="D15" s="306"/>
      <c r="E15" s="305"/>
      <c r="F15" s="299"/>
      <c r="G15" s="297">
        <v>2240</v>
      </c>
      <c r="H15" s="295">
        <v>4.2</v>
      </c>
      <c r="I15" s="296" t="s">
        <v>717</v>
      </c>
      <c r="J15" s="304"/>
      <c r="K15" s="71"/>
    </row>
    <row r="16" spans="1:11" ht="31.5">
      <c r="A16" s="19"/>
      <c r="B16" s="308"/>
      <c r="C16" s="307"/>
      <c r="D16" s="306"/>
      <c r="E16" s="305"/>
      <c r="F16" s="299"/>
      <c r="G16" s="297">
        <v>2240</v>
      </c>
      <c r="H16" s="295">
        <f>10.5+14.8</f>
        <v>25.3</v>
      </c>
      <c r="I16" s="296" t="s">
        <v>716</v>
      </c>
      <c r="J16" s="304"/>
      <c r="K16" s="71"/>
    </row>
    <row r="17" spans="1:11" ht="31.5">
      <c r="A17" s="19"/>
      <c r="B17" s="308"/>
      <c r="C17" s="307"/>
      <c r="D17" s="306"/>
      <c r="E17" s="305"/>
      <c r="F17" s="299"/>
      <c r="G17" s="297">
        <v>2240</v>
      </c>
      <c r="H17" s="295">
        <v>1.95</v>
      </c>
      <c r="I17" s="296" t="s">
        <v>715</v>
      </c>
      <c r="J17" s="304"/>
      <c r="K17" s="71"/>
    </row>
    <row r="18" spans="1:11" ht="31.5">
      <c r="A18" s="19"/>
      <c r="B18" s="308"/>
      <c r="C18" s="307"/>
      <c r="D18" s="306"/>
      <c r="E18" s="305"/>
      <c r="F18" s="299"/>
      <c r="G18" s="297">
        <v>2240</v>
      </c>
      <c r="H18" s="295">
        <v>19.2</v>
      </c>
      <c r="I18" s="296" t="s">
        <v>714</v>
      </c>
      <c r="J18" s="304"/>
      <c r="K18" s="71"/>
    </row>
    <row r="19" spans="1:11" ht="15.75">
      <c r="A19" s="19"/>
      <c r="B19" s="308"/>
      <c r="C19" s="307"/>
      <c r="D19" s="306"/>
      <c r="E19" s="305"/>
      <c r="F19" s="299"/>
      <c r="G19" s="297">
        <v>2240</v>
      </c>
      <c r="H19" s="295">
        <v>5.28</v>
      </c>
      <c r="I19" s="296" t="s">
        <v>713</v>
      </c>
      <c r="J19" s="304"/>
      <c r="K19" s="71"/>
    </row>
    <row r="20" spans="1:11" ht="31.5">
      <c r="A20" s="19"/>
      <c r="B20" s="308"/>
      <c r="C20" s="307"/>
      <c r="D20" s="306"/>
      <c r="E20" s="305"/>
      <c r="F20" s="299"/>
      <c r="G20" s="297">
        <v>2240</v>
      </c>
      <c r="H20" s="295">
        <v>0.8</v>
      </c>
      <c r="I20" s="296" t="s">
        <v>712</v>
      </c>
      <c r="J20" s="304"/>
      <c r="K20" s="71"/>
    </row>
    <row r="21" spans="1:11" ht="31.5">
      <c r="A21" s="19"/>
      <c r="B21" s="308"/>
      <c r="C21" s="307"/>
      <c r="D21" s="306"/>
      <c r="E21" s="305"/>
      <c r="F21" s="299"/>
      <c r="G21" s="297">
        <v>2282</v>
      </c>
      <c r="H21" s="295">
        <v>9.5</v>
      </c>
      <c r="I21" s="296" t="s">
        <v>711</v>
      </c>
      <c r="J21" s="304"/>
      <c r="K21" s="71"/>
    </row>
    <row r="22" spans="1:11" ht="15.75">
      <c r="A22" s="19"/>
      <c r="B22" s="308"/>
      <c r="C22" s="307"/>
      <c r="D22" s="306"/>
      <c r="E22" s="305"/>
      <c r="F22" s="299"/>
      <c r="G22" s="297">
        <v>3110</v>
      </c>
      <c r="H22" s="295">
        <v>13.5</v>
      </c>
      <c r="I22" s="296" t="s">
        <v>710</v>
      </c>
      <c r="J22" s="304"/>
      <c r="K22" s="71"/>
    </row>
    <row r="23" spans="1:11" ht="31.5">
      <c r="A23" s="19">
        <v>3</v>
      </c>
      <c r="B23" s="296" t="s">
        <v>21</v>
      </c>
      <c r="C23" s="295"/>
      <c r="D23" s="295">
        <f>6.6+4.4</f>
        <v>11</v>
      </c>
      <c r="E23" s="296" t="s">
        <v>709</v>
      </c>
      <c r="F23" s="299">
        <f>D23</f>
        <v>11</v>
      </c>
      <c r="G23" s="297"/>
      <c r="H23" s="295"/>
      <c r="I23" s="296" t="str">
        <f>E23</f>
        <v>Дексаметазон-Д р-н д/ін. 4 мг/мл 1 мл №5</v>
      </c>
      <c r="J23" s="295">
        <f>F23</f>
        <v>11</v>
      </c>
      <c r="K23" s="71"/>
    </row>
    <row r="24" spans="1:11" ht="172.5" customHeight="1">
      <c r="A24" s="300">
        <v>4</v>
      </c>
      <c r="B24" s="296" t="s">
        <v>707</v>
      </c>
      <c r="C24" s="295"/>
      <c r="D24" s="295">
        <v>395.06</v>
      </c>
      <c r="E24" s="296" t="s">
        <v>708</v>
      </c>
      <c r="F24" s="299">
        <f>D24</f>
        <v>395.06</v>
      </c>
      <c r="G24" s="297"/>
      <c r="H24" s="295"/>
      <c r="I24" s="296" t="str">
        <f>E24</f>
        <v>Рінгера розчин для інфузій по 200 мл №1; Гепаметіон, ліофілізат для розчину для інєкцій по 500 мг, по 5 флаконів з ліофілізатом у комплекті з 5 ампулами розчинника по 5 мл в контурній чарунковій упаковці; Герпевір мазь для зовнішнього застосування 2,5% в тубах в упаковці №1</v>
      </c>
      <c r="J24" s="295">
        <f>F24</f>
        <v>395.06</v>
      </c>
      <c r="K24" s="71"/>
    </row>
    <row r="25" spans="1:11" ht="31.5">
      <c r="A25" s="300">
        <v>5</v>
      </c>
      <c r="B25" s="296" t="s">
        <v>707</v>
      </c>
      <c r="C25" s="295"/>
      <c r="D25" s="295">
        <v>0.4</v>
      </c>
      <c r="E25" s="296" t="s">
        <v>706</v>
      </c>
      <c r="F25" s="299">
        <f>D25</f>
        <v>0.4</v>
      </c>
      <c r="G25" s="297"/>
      <c r="H25" s="295"/>
      <c r="I25" s="296" t="str">
        <f>E25</f>
        <v>Дифлюзол капсули по 50 мг №7</v>
      </c>
      <c r="J25" s="295">
        <f>F25</f>
        <v>0.4</v>
      </c>
      <c r="K25" s="71"/>
    </row>
    <row r="26" spans="1:11" ht="31.5">
      <c r="A26" s="19">
        <v>6</v>
      </c>
      <c r="B26" s="296" t="s">
        <v>705</v>
      </c>
      <c r="C26" s="295"/>
      <c r="D26" s="302">
        <v>0.002</v>
      </c>
      <c r="E26" s="296" t="s">
        <v>704</v>
      </c>
      <c r="F26" s="303">
        <f>D26</f>
        <v>0.002</v>
      </c>
      <c r="G26" s="297"/>
      <c r="H26" s="295"/>
      <c r="I26" s="296" t="str">
        <f>E26</f>
        <v>Ротабіотик №20 капсули тверді у блістерах</v>
      </c>
      <c r="J26" s="302">
        <f>F26</f>
        <v>0.002</v>
      </c>
      <c r="K26" s="71"/>
    </row>
    <row r="27" spans="1:11" ht="78.75">
      <c r="A27" s="300">
        <v>7</v>
      </c>
      <c r="B27" s="296" t="s">
        <v>479</v>
      </c>
      <c r="C27" s="295"/>
      <c r="D27" s="302">
        <v>0.004</v>
      </c>
      <c r="E27" s="296" t="s">
        <v>703</v>
      </c>
      <c r="F27" s="299">
        <f>D27</f>
        <v>0.004</v>
      </c>
      <c r="G27" s="297"/>
      <c r="H27" s="295"/>
      <c r="I27" s="296" t="str">
        <f>E27</f>
        <v>Медролгін розчин для інєкцій 30мг/мл по 1 мл розчину в ампулі №5; Роталфен розчин для інєкцій 50 мг/2 мл по 2 мл в ампулі №5</v>
      </c>
      <c r="J27" s="302">
        <f>F27</f>
        <v>0.004</v>
      </c>
      <c r="K27" s="71"/>
    </row>
    <row r="28" spans="1:11" ht="110.25">
      <c r="A28" s="300">
        <v>8</v>
      </c>
      <c r="B28" s="296" t="s">
        <v>458</v>
      </c>
      <c r="C28" s="295"/>
      <c r="D28" s="295">
        <v>4.2</v>
      </c>
      <c r="E28" s="296" t="s">
        <v>702</v>
      </c>
      <c r="F28" s="299">
        <f>D28</f>
        <v>4.2</v>
      </c>
      <c r="G28" s="297"/>
      <c r="H28" s="295"/>
      <c r="I28" s="296" t="str">
        <f>E28</f>
        <v>Клівас 10 табл в/о 10 мг Соц №10; Клівас 20 табл в/о 20 мг Соц №10;Діокор 80 таб 80 мг/12,5мг Соц №10; Діокор 160 таб 160 мг/12,5мг Соц №10; Діокор Соло  80 таб 80 мг Соц №10 та ін.</v>
      </c>
      <c r="J28" s="295">
        <f>F28</f>
        <v>4.2</v>
      </c>
      <c r="K28" s="294"/>
    </row>
    <row r="29" spans="1:11" ht="94.5">
      <c r="A29" s="19">
        <v>9</v>
      </c>
      <c r="B29" s="296" t="s">
        <v>701</v>
      </c>
      <c r="C29" s="295"/>
      <c r="D29" s="295">
        <v>0.4</v>
      </c>
      <c r="E29" s="296" t="s">
        <v>700</v>
      </c>
      <c r="F29" s="299">
        <f>D29</f>
        <v>0.4</v>
      </c>
      <c r="G29" s="297"/>
      <c r="H29" s="295"/>
      <c r="I29" s="296" t="str">
        <f>E29</f>
        <v>Атракурій 2 мг/мл, 10 мл 20 мг</v>
      </c>
      <c r="J29" s="295">
        <f>F29</f>
        <v>0.4</v>
      </c>
      <c r="K29" s="294"/>
    </row>
    <row r="30" spans="1:11" ht="212.25" customHeight="1">
      <c r="A30" s="300">
        <v>11</v>
      </c>
      <c r="B30" s="296" t="s">
        <v>699</v>
      </c>
      <c r="C30" s="295"/>
      <c r="D30" s="295">
        <f>4.39*2+25.84+7.7</f>
        <v>42.32</v>
      </c>
      <c r="E30" s="296" t="s">
        <v>698</v>
      </c>
      <c r="F30" s="301">
        <f>D30</f>
        <v>42.32</v>
      </c>
      <c r="G30" s="297"/>
      <c r="H30" s="295"/>
      <c r="I30" s="296" t="str">
        <f>E30</f>
        <v>Швидкий тест для виявлення антитіл до ВІЛ ; експрес-тест ВІЛ-1.2.0 "Швидка відповідь" №1; тест система імунохроматографічна для виявлення антитіл ВІЛ типу І і типу ІІ в людини; Bioline HCV експрес-тест для виявлення антитіл до вірусу гепатиту С; засіб дезінфікуючий "Максі протект" 1 літр; Маски медичні захисні, нестерильні, клас безпеки 1</v>
      </c>
      <c r="J30" s="295">
        <f>F30</f>
        <v>42.32</v>
      </c>
      <c r="K30" s="294"/>
    </row>
    <row r="31" spans="1:11" ht="31.5">
      <c r="A31" s="19">
        <v>12</v>
      </c>
      <c r="B31" s="296" t="s">
        <v>470</v>
      </c>
      <c r="C31" s="295"/>
      <c r="D31" s="295">
        <f>0.7+0.8+97.84+0.7+51.26</f>
        <v>151.3</v>
      </c>
      <c r="E31" s="296" t="s">
        <v>697</v>
      </c>
      <c r="F31" s="299">
        <f>D31</f>
        <v>151.3</v>
      </c>
      <c r="G31" s="297"/>
      <c r="H31" s="295"/>
      <c r="I31" s="296" t="str">
        <f>E31</f>
        <v>плазма свіжозаморожена, еритроцити</v>
      </c>
      <c r="J31" s="295">
        <f>F31</f>
        <v>151.3</v>
      </c>
      <c r="K31" s="294"/>
    </row>
    <row r="32" spans="1:11" ht="409.5">
      <c r="A32" s="300">
        <v>13</v>
      </c>
      <c r="B32" s="296" t="s">
        <v>226</v>
      </c>
      <c r="C32" s="295"/>
      <c r="D32" s="295">
        <f>57.19-0.05</f>
        <v>57.14</v>
      </c>
      <c r="E32" s="296" t="s">
        <v>696</v>
      </c>
      <c r="F32" s="299">
        <f>D32</f>
        <v>57.14</v>
      </c>
      <c r="G32" s="297"/>
      <c r="H32" s="295"/>
      <c r="I32" s="296" t="str">
        <f>E32</f>
        <v>Інсулін (людський)/Актрапід (Actrapid) HM розчин для інєкцій 1 ампула 10 мл, 100МО/мл; Клопідогрел/Clopidogrel 75 MG №84; Фуросемід/Furocemid 40MG №500; Раміприл и амлодипін/ Триамло (Triamlo) капс. Тверді 10 мг/10 мг №28; Раміприл и амлодипін/ Триамло (Triamlo) капс. Тверді 10 мг/5 мг №28; Раміприл и амлодипін/ Триамло (Triamlo) капс. Тверді 5 мг/5 мг №28; Респіратор - маска захисна/ Mascarilla X-plore 1730 FFP3 №360  n/a; захисні халати/Coverall Type 5-B/6-B (L-XL) №50 n/a; Хлорид  калію (Калію хлорид 750 мг); Кветіапін 25 мг; Шприци інсулінові ; Медичні маски типу ІІ 2R; Респіратор-маска захисна (Респіратори Pysam FFP3); Респіратор-маска захисна  (Mascarilla X-plore 1730 FFP3 №360); Комбінація спиртів та антисептиків; Швидкі тести на антиген SARS-COV-2)</v>
      </c>
      <c r="J32" s="295">
        <f>F32</f>
        <v>57.14</v>
      </c>
      <c r="K32" s="294"/>
    </row>
    <row r="33" spans="1:11" ht="15.75">
      <c r="A33" s="296">
        <v>17</v>
      </c>
      <c r="B33" s="296" t="s">
        <v>263</v>
      </c>
      <c r="C33" s="295"/>
      <c r="D33" s="295">
        <v>8.8</v>
      </c>
      <c r="E33" s="296" t="s">
        <v>376</v>
      </c>
      <c r="F33" s="299">
        <f>D33</f>
        <v>8.8</v>
      </c>
      <c r="G33" s="297"/>
      <c r="H33" s="295"/>
      <c r="I33" s="296" t="str">
        <f>E33</f>
        <v>продукти харчування</v>
      </c>
      <c r="J33" s="295">
        <f>F33</f>
        <v>8.8</v>
      </c>
      <c r="K33" s="294"/>
    </row>
    <row r="34" spans="1:11" ht="63">
      <c r="A34" s="19">
        <v>18</v>
      </c>
      <c r="B34" s="296" t="s">
        <v>695</v>
      </c>
      <c r="C34" s="295"/>
      <c r="D34" s="295">
        <v>96.9</v>
      </c>
      <c r="E34" s="296" t="s">
        <v>376</v>
      </c>
      <c r="F34" s="299">
        <f>D34</f>
        <v>96.9</v>
      </c>
      <c r="G34" s="297"/>
      <c r="H34" s="295"/>
      <c r="I34" s="296" t="str">
        <f>E34</f>
        <v>продукти харчування</v>
      </c>
      <c r="J34" s="295">
        <f>F34</f>
        <v>96.9</v>
      </c>
      <c r="K34" s="294"/>
    </row>
    <row r="35" spans="1:11" ht="33.75" customHeight="1">
      <c r="A35" s="19">
        <v>24</v>
      </c>
      <c r="B35" s="296" t="s">
        <v>694</v>
      </c>
      <c r="C35" s="295"/>
      <c r="D35" s="295">
        <v>15</v>
      </c>
      <c r="E35" s="296" t="s">
        <v>693</v>
      </c>
      <c r="F35" s="298">
        <f>D35</f>
        <v>15</v>
      </c>
      <c r="G35" s="297"/>
      <c r="H35" s="295"/>
      <c r="I35" s="296" t="str">
        <f>E35</f>
        <v>Електронейроміограф Neuropak 2</v>
      </c>
      <c r="J35" s="295">
        <f>F35</f>
        <v>15</v>
      </c>
      <c r="K35" s="294"/>
    </row>
    <row r="36" spans="1:11" ht="15.75">
      <c r="A36" s="47"/>
      <c r="B36" s="293" t="s">
        <v>6</v>
      </c>
      <c r="C36" s="289">
        <f>SUM(C4:C35)</f>
        <v>260.03</v>
      </c>
      <c r="D36" s="289">
        <f>SUM(D4:D35)</f>
        <v>782.5259999999998</v>
      </c>
      <c r="E36" s="290"/>
      <c r="F36" s="292">
        <f>SUM(C36,D36)</f>
        <v>1042.5559999999998</v>
      </c>
      <c r="G36" s="291"/>
      <c r="H36" s="289">
        <f>SUM(H4:H35)</f>
        <v>260.03</v>
      </c>
      <c r="I36" s="290"/>
      <c r="J36" s="289">
        <f>SUM(J4:J35)</f>
        <v>782.5259999999998</v>
      </c>
      <c r="K36" s="288">
        <f>C36-H36</f>
        <v>0</v>
      </c>
    </row>
    <row r="39" spans="2:8" ht="15.75">
      <c r="B39" s="11" t="s">
        <v>692</v>
      </c>
      <c r="F39" s="8"/>
      <c r="G39" s="37" t="s">
        <v>691</v>
      </c>
      <c r="H39" s="38"/>
    </row>
    <row r="40" spans="2:8" ht="15">
      <c r="B40" s="11"/>
      <c r="F40" s="9" t="s">
        <v>3</v>
      </c>
      <c r="G40" s="10"/>
      <c r="H40" s="10"/>
    </row>
    <row r="41" spans="2:8" ht="15.75">
      <c r="B41" s="11" t="s">
        <v>64</v>
      </c>
      <c r="F41" s="8"/>
      <c r="G41" s="37" t="s">
        <v>690</v>
      </c>
      <c r="H41" s="38"/>
    </row>
    <row r="42" spans="6:8" ht="15">
      <c r="F42" s="9" t="s">
        <v>3</v>
      </c>
      <c r="G42" s="10"/>
      <c r="H42" s="10"/>
    </row>
  </sheetData>
  <sheetProtection/>
  <mergeCells count="9">
    <mergeCell ref="K2:K3"/>
    <mergeCell ref="B1:J1"/>
    <mergeCell ref="C2:E2"/>
    <mergeCell ref="G41:H41"/>
    <mergeCell ref="G39:H39"/>
    <mergeCell ref="A2:A3"/>
    <mergeCell ref="B2:B3"/>
    <mergeCell ref="F2:F3"/>
    <mergeCell ref="G2:J2"/>
  </mergeCells>
  <printOptions horizontalCentered="1" verticalCentered="1"/>
  <pageMargins left="0" right="0" top="0" bottom="0" header="0" footer="0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90" zoomScaleNormal="80" zoomScaleSheetLayoutView="90" zoomScalePageLayoutView="0" workbookViewId="0" topLeftCell="A1">
      <selection activeCell="B3" sqref="B3:B4"/>
    </sheetView>
  </sheetViews>
  <sheetFormatPr defaultColWidth="9.140625" defaultRowHeight="15"/>
  <cols>
    <col min="1" max="1" width="6.7109375" style="0" customWidth="1"/>
    <col min="2" max="2" width="35.00390625" style="286" customWidth="1"/>
    <col min="3" max="3" width="11.8515625" style="0" customWidth="1"/>
    <col min="4" max="4" width="11.140625" style="310" customWidth="1"/>
    <col min="5" max="5" width="45.7109375" style="0" customWidth="1"/>
    <col min="6" max="6" width="11.57421875" style="0" customWidth="1"/>
    <col min="7" max="7" width="11.00390625" style="309" customWidth="1"/>
    <col min="8" max="8" width="10.28125" style="0" customWidth="1"/>
    <col min="9" max="9" width="28.8515625" style="0" customWidth="1"/>
    <col min="10" max="10" width="12.57421875" style="0" customWidth="1"/>
    <col min="11" max="11" width="15.57421875" style="0" customWidth="1"/>
  </cols>
  <sheetData>
    <row r="1" spans="1:11" ht="61.5" customHeight="1">
      <c r="A1" s="1"/>
      <c r="B1" s="34" t="s">
        <v>759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17.25" customHeight="1">
      <c r="A2" s="33" t="s">
        <v>386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324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 customHeight="1">
      <c r="A5" s="5"/>
      <c r="B5" s="5"/>
      <c r="C5" s="19">
        <v>359.03</v>
      </c>
      <c r="D5" s="324"/>
      <c r="E5" s="5"/>
      <c r="F5" s="31"/>
      <c r="G5" s="6"/>
      <c r="H5" s="5"/>
      <c r="I5" s="5"/>
      <c r="J5" s="5"/>
      <c r="K5" s="6"/>
    </row>
    <row r="6" spans="1:11" ht="26.25" customHeight="1">
      <c r="A6" s="19">
        <v>1</v>
      </c>
      <c r="B6" s="41" t="s">
        <v>76</v>
      </c>
      <c r="C6" s="3">
        <v>0</v>
      </c>
      <c r="D6" s="323">
        <v>249.6</v>
      </c>
      <c r="E6" s="19" t="s">
        <v>758</v>
      </c>
      <c r="F6" s="73">
        <f>SUM(C6,D6)</f>
        <v>249.6</v>
      </c>
      <c r="G6" s="70"/>
      <c r="H6" s="3"/>
      <c r="I6" s="69"/>
      <c r="J6" s="3"/>
      <c r="K6" s="7"/>
    </row>
    <row r="7" spans="1:11" ht="30" customHeight="1">
      <c r="A7" s="19">
        <v>2</v>
      </c>
      <c r="B7" s="41" t="s">
        <v>76</v>
      </c>
      <c r="C7" s="3">
        <v>0</v>
      </c>
      <c r="D7" s="323">
        <v>19.34</v>
      </c>
      <c r="E7" s="41" t="s">
        <v>757</v>
      </c>
      <c r="F7" s="73">
        <f>SUM(C7,D7)</f>
        <v>19.34</v>
      </c>
      <c r="G7" s="70"/>
      <c r="H7" s="3"/>
      <c r="I7" s="69"/>
      <c r="J7" s="3"/>
      <c r="K7" s="7"/>
    </row>
    <row r="8" spans="1:11" ht="15.75">
      <c r="A8" s="19">
        <v>3</v>
      </c>
      <c r="B8" s="41" t="s">
        <v>67</v>
      </c>
      <c r="C8" s="3">
        <v>0</v>
      </c>
      <c r="D8" s="323">
        <v>104.82</v>
      </c>
      <c r="E8" s="41" t="s">
        <v>756</v>
      </c>
      <c r="F8" s="18">
        <f>SUM(C8,D8)</f>
        <v>104.82</v>
      </c>
      <c r="G8" s="70"/>
      <c r="H8" s="3"/>
      <c r="I8" s="69"/>
      <c r="J8" s="3"/>
      <c r="K8" s="7"/>
    </row>
    <row r="9" spans="1:11" ht="15.75">
      <c r="A9" s="19">
        <v>4</v>
      </c>
      <c r="B9" s="41" t="s">
        <v>67</v>
      </c>
      <c r="C9" s="3">
        <v>0</v>
      </c>
      <c r="D9" s="323">
        <v>3.94</v>
      </c>
      <c r="E9" s="41" t="s">
        <v>755</v>
      </c>
      <c r="F9" s="18">
        <f>SUM(C9,D9)</f>
        <v>3.94</v>
      </c>
      <c r="G9" s="70"/>
      <c r="H9" s="3"/>
      <c r="I9" s="69"/>
      <c r="J9" s="3"/>
      <c r="K9" s="7"/>
    </row>
    <row r="10" spans="1:11" ht="15.75">
      <c r="A10" s="19">
        <v>5</v>
      </c>
      <c r="B10" s="41" t="s">
        <v>67</v>
      </c>
      <c r="C10" s="3">
        <v>0</v>
      </c>
      <c r="D10" s="323">
        <v>1</v>
      </c>
      <c r="E10" s="41" t="s">
        <v>754</v>
      </c>
      <c r="F10" s="18">
        <f>SUM(C10,D10)</f>
        <v>1</v>
      </c>
      <c r="G10" s="70"/>
      <c r="H10" s="3"/>
      <c r="I10" s="69"/>
      <c r="J10" s="3"/>
      <c r="K10" s="7"/>
    </row>
    <row r="11" spans="1:11" ht="15.75">
      <c r="A11" s="19">
        <v>6</v>
      </c>
      <c r="B11" s="41" t="s">
        <v>67</v>
      </c>
      <c r="C11" s="3">
        <v>0</v>
      </c>
      <c r="D11" s="323">
        <v>1.03</v>
      </c>
      <c r="E11" s="41" t="s">
        <v>753</v>
      </c>
      <c r="F11" s="18">
        <f>SUM(C11,D11)</f>
        <v>1.03</v>
      </c>
      <c r="G11" s="70"/>
      <c r="H11" s="3"/>
      <c r="I11" s="69"/>
      <c r="J11" s="3"/>
      <c r="K11" s="7"/>
    </row>
    <row r="12" spans="1:11" ht="15.75">
      <c r="A12" s="19">
        <v>7</v>
      </c>
      <c r="B12" s="41" t="s">
        <v>67</v>
      </c>
      <c r="C12" s="3">
        <v>0</v>
      </c>
      <c r="D12" s="323">
        <v>0.66</v>
      </c>
      <c r="E12" s="41" t="s">
        <v>752</v>
      </c>
      <c r="F12" s="18">
        <v>0.66</v>
      </c>
      <c r="G12" s="70"/>
      <c r="H12" s="3"/>
      <c r="I12" s="69"/>
      <c r="J12" s="3"/>
      <c r="K12" s="7"/>
    </row>
    <row r="13" spans="1:11" ht="31.5">
      <c r="A13" s="19">
        <v>8</v>
      </c>
      <c r="B13" s="41" t="s">
        <v>735</v>
      </c>
      <c r="C13" s="3">
        <v>0</v>
      </c>
      <c r="D13" s="323">
        <v>58.3</v>
      </c>
      <c r="E13" s="41" t="s">
        <v>751</v>
      </c>
      <c r="F13" s="18">
        <f>SUM(C13,D13)</f>
        <v>58.3</v>
      </c>
      <c r="G13" s="12"/>
      <c r="H13" s="3"/>
      <c r="I13" s="41"/>
      <c r="J13" s="3"/>
      <c r="K13" s="7"/>
    </row>
    <row r="14" spans="1:11" ht="31.5">
      <c r="A14" s="19">
        <v>9</v>
      </c>
      <c r="B14" s="41" t="s">
        <v>735</v>
      </c>
      <c r="C14" s="3">
        <v>0</v>
      </c>
      <c r="D14" s="323">
        <v>32.5</v>
      </c>
      <c r="E14" s="41" t="s">
        <v>750</v>
      </c>
      <c r="F14" s="18">
        <f>SUM(C14,D14)</f>
        <v>32.5</v>
      </c>
      <c r="G14" s="70"/>
      <c r="H14" s="3"/>
      <c r="I14" s="41"/>
      <c r="J14" s="3"/>
      <c r="K14" s="7"/>
    </row>
    <row r="15" spans="1:11" ht="31.5">
      <c r="A15" s="19">
        <v>10</v>
      </c>
      <c r="B15" s="41" t="s">
        <v>738</v>
      </c>
      <c r="C15" s="3">
        <v>0</v>
      </c>
      <c r="D15" s="323">
        <v>61.63</v>
      </c>
      <c r="E15" s="41" t="s">
        <v>749</v>
      </c>
      <c r="F15" s="18">
        <f>SUM(C15,D15)</f>
        <v>61.63</v>
      </c>
      <c r="G15" s="12"/>
      <c r="H15" s="3"/>
      <c r="I15" s="41"/>
      <c r="J15" s="3"/>
      <c r="K15" s="7"/>
    </row>
    <row r="16" spans="1:11" ht="31.5">
      <c r="A16" s="19">
        <v>11</v>
      </c>
      <c r="B16" s="41" t="s">
        <v>738</v>
      </c>
      <c r="C16" s="3">
        <v>0</v>
      </c>
      <c r="D16" s="323">
        <v>6</v>
      </c>
      <c r="E16" s="41" t="s">
        <v>748</v>
      </c>
      <c r="F16" s="18">
        <f>SUM(C16,D16)</f>
        <v>6</v>
      </c>
      <c r="G16" s="12"/>
      <c r="H16" s="3"/>
      <c r="I16" s="41"/>
      <c r="J16" s="3"/>
      <c r="K16" s="7"/>
    </row>
    <row r="17" spans="1:11" ht="15.75">
      <c r="A17" s="19">
        <v>12</v>
      </c>
      <c r="B17" s="41" t="s">
        <v>67</v>
      </c>
      <c r="C17" s="3">
        <v>0</v>
      </c>
      <c r="D17" s="323">
        <v>3.35</v>
      </c>
      <c r="E17" s="41" t="s">
        <v>747</v>
      </c>
      <c r="F17" s="18">
        <f>SUM(C17,D17)</f>
        <v>3.35</v>
      </c>
      <c r="G17" s="70"/>
      <c r="H17" s="3"/>
      <c r="I17" s="69"/>
      <c r="J17" s="3"/>
      <c r="K17" s="7"/>
    </row>
    <row r="18" spans="1:11" ht="30.75" customHeight="1">
      <c r="A18" s="19">
        <v>13</v>
      </c>
      <c r="B18" s="41" t="s">
        <v>67</v>
      </c>
      <c r="C18" s="3">
        <v>0</v>
      </c>
      <c r="D18" s="323">
        <v>250.91</v>
      </c>
      <c r="E18" s="41" t="s">
        <v>746</v>
      </c>
      <c r="F18" s="18">
        <f>SUM(C18,D18)</f>
        <v>250.91</v>
      </c>
      <c r="G18" s="70"/>
      <c r="H18" s="3"/>
      <c r="I18" s="69"/>
      <c r="J18" s="3"/>
      <c r="K18" s="7"/>
    </row>
    <row r="19" spans="1:11" ht="31.5">
      <c r="A19" s="19">
        <v>14</v>
      </c>
      <c r="B19" s="41" t="s">
        <v>745</v>
      </c>
      <c r="C19" s="3">
        <v>0</v>
      </c>
      <c r="D19" s="323">
        <v>171</v>
      </c>
      <c r="E19" s="41" t="s">
        <v>744</v>
      </c>
      <c r="F19" s="18">
        <f>SUM(C19,D19)</f>
        <v>171</v>
      </c>
      <c r="G19" s="12"/>
      <c r="H19" s="3"/>
      <c r="I19" s="41"/>
      <c r="J19" s="3"/>
      <c r="K19" s="7"/>
    </row>
    <row r="20" spans="1:11" ht="15.75">
      <c r="A20" s="19"/>
      <c r="B20" s="41" t="s">
        <v>67</v>
      </c>
      <c r="C20" s="3">
        <v>0</v>
      </c>
      <c r="D20" s="323">
        <v>20</v>
      </c>
      <c r="E20" s="41" t="s">
        <v>743</v>
      </c>
      <c r="F20" s="18">
        <f>SUM(C20,D20)</f>
        <v>20</v>
      </c>
      <c r="G20" s="12"/>
      <c r="H20" s="3"/>
      <c r="I20" s="41"/>
      <c r="J20" s="3"/>
      <c r="K20" s="7"/>
    </row>
    <row r="21" spans="1:11" ht="27.75" customHeight="1">
      <c r="A21" s="19">
        <v>15</v>
      </c>
      <c r="B21" s="41" t="s">
        <v>67</v>
      </c>
      <c r="C21" s="3">
        <v>0</v>
      </c>
      <c r="D21" s="3">
        <v>94.9</v>
      </c>
      <c r="E21" s="41" t="s">
        <v>740</v>
      </c>
      <c r="F21" s="18">
        <f>SUM(C21,D21)</f>
        <v>94.9</v>
      </c>
      <c r="G21" s="70"/>
      <c r="H21" s="3"/>
      <c r="I21" s="41" t="s">
        <v>740</v>
      </c>
      <c r="J21" s="3">
        <v>1718.6</v>
      </c>
      <c r="K21" s="7"/>
    </row>
    <row r="22" spans="1:11" ht="15.75">
      <c r="A22" s="19">
        <v>16</v>
      </c>
      <c r="B22" s="41" t="s">
        <v>76</v>
      </c>
      <c r="C22" s="3">
        <v>0</v>
      </c>
      <c r="D22" s="3">
        <v>2807.5</v>
      </c>
      <c r="E22" s="41" t="s">
        <v>740</v>
      </c>
      <c r="F22" s="18">
        <f>SUM(C22,D22)</f>
        <v>2807.5</v>
      </c>
      <c r="G22" s="70"/>
      <c r="H22" s="3"/>
      <c r="I22" s="41"/>
      <c r="J22" s="3"/>
      <c r="K22" s="7"/>
    </row>
    <row r="23" spans="1:11" ht="15" customHeight="1">
      <c r="A23" s="19">
        <v>17</v>
      </c>
      <c r="B23" s="41" t="s">
        <v>742</v>
      </c>
      <c r="C23" s="3">
        <v>0</v>
      </c>
      <c r="D23" s="3">
        <v>211.5</v>
      </c>
      <c r="E23" s="41" t="s">
        <v>740</v>
      </c>
      <c r="F23" s="18">
        <f>SUM(C23,D23)</f>
        <v>211.5</v>
      </c>
      <c r="G23" s="70"/>
      <c r="H23" s="3"/>
      <c r="I23" s="41"/>
      <c r="J23" s="3"/>
      <c r="K23" s="7"/>
    </row>
    <row r="24" spans="1:11" ht="31.5" customHeight="1">
      <c r="A24" s="19">
        <v>18</v>
      </c>
      <c r="B24" s="41" t="s">
        <v>318</v>
      </c>
      <c r="C24" s="3">
        <v>0</v>
      </c>
      <c r="D24" s="3">
        <v>35.5</v>
      </c>
      <c r="E24" s="41" t="s">
        <v>740</v>
      </c>
      <c r="F24" s="18">
        <f>SUM(C24,D24)</f>
        <v>35.5</v>
      </c>
      <c r="G24" s="70"/>
      <c r="H24" s="3"/>
      <c r="I24" s="41"/>
      <c r="J24" s="3"/>
      <c r="K24" s="7"/>
    </row>
    <row r="25" spans="1:11" ht="15.75">
      <c r="A25" s="19">
        <v>19</v>
      </c>
      <c r="B25" s="41" t="s">
        <v>127</v>
      </c>
      <c r="C25" s="3">
        <v>0</v>
      </c>
      <c r="D25" s="3">
        <v>12.6</v>
      </c>
      <c r="E25" s="41" t="s">
        <v>740</v>
      </c>
      <c r="F25" s="18">
        <f>SUM(C25,D25)</f>
        <v>12.6</v>
      </c>
      <c r="G25" s="70"/>
      <c r="H25" s="3"/>
      <c r="I25" s="41"/>
      <c r="J25" s="3"/>
      <c r="K25" s="7"/>
    </row>
    <row r="26" spans="1:11" ht="31.5">
      <c r="A26" s="19">
        <v>20</v>
      </c>
      <c r="B26" s="41" t="s">
        <v>128</v>
      </c>
      <c r="C26" s="3">
        <v>0</v>
      </c>
      <c r="D26" s="3">
        <v>1433</v>
      </c>
      <c r="E26" s="41" t="s">
        <v>740</v>
      </c>
      <c r="F26" s="18">
        <f>SUM(C26,D26)</f>
        <v>1433</v>
      </c>
      <c r="G26" s="70"/>
      <c r="H26" s="3"/>
      <c r="I26" s="41"/>
      <c r="J26" s="3"/>
      <c r="K26" s="7"/>
    </row>
    <row r="27" spans="1:11" ht="15.75">
      <c r="A27" s="19">
        <v>21</v>
      </c>
      <c r="B27" s="41" t="s">
        <v>339</v>
      </c>
      <c r="C27" s="3">
        <v>0</v>
      </c>
      <c r="D27" s="3">
        <v>31.3</v>
      </c>
      <c r="E27" s="41" t="s">
        <v>740</v>
      </c>
      <c r="F27" s="18">
        <f>SUM(C27,D27)</f>
        <v>31.3</v>
      </c>
      <c r="G27" s="70"/>
      <c r="H27" s="3"/>
      <c r="I27" s="41"/>
      <c r="J27" s="3"/>
      <c r="K27" s="7"/>
    </row>
    <row r="28" spans="1:11" ht="30.75" customHeight="1">
      <c r="A28" s="19">
        <v>22</v>
      </c>
      <c r="B28" s="41" t="s">
        <v>741</v>
      </c>
      <c r="C28" s="3">
        <v>0</v>
      </c>
      <c r="D28" s="3">
        <v>103.8</v>
      </c>
      <c r="E28" s="41" t="s">
        <v>740</v>
      </c>
      <c r="F28" s="18">
        <f>SUM(C28,D28)</f>
        <v>103.8</v>
      </c>
      <c r="G28" s="70"/>
      <c r="H28" s="3"/>
      <c r="I28" s="41"/>
      <c r="J28" s="3"/>
      <c r="K28" s="7"/>
    </row>
    <row r="29" spans="1:11" ht="15.75">
      <c r="A29" s="19">
        <v>23</v>
      </c>
      <c r="B29" s="41" t="s">
        <v>67</v>
      </c>
      <c r="C29" s="3">
        <v>0</v>
      </c>
      <c r="D29" s="323">
        <v>3.33435</v>
      </c>
      <c r="E29" s="41" t="s">
        <v>376</v>
      </c>
      <c r="F29" s="18">
        <f>SUM(C29,D29)</f>
        <v>3.33435</v>
      </c>
      <c r="G29" s="70"/>
      <c r="H29" s="3"/>
      <c r="I29" s="41" t="s">
        <v>376</v>
      </c>
      <c r="J29" s="3">
        <f>F29-K29</f>
        <v>3.33435</v>
      </c>
      <c r="K29" s="3">
        <v>0</v>
      </c>
    </row>
    <row r="30" spans="1:11" ht="15.75">
      <c r="A30" s="19">
        <v>24</v>
      </c>
      <c r="B30" s="41" t="s">
        <v>67</v>
      </c>
      <c r="C30" s="3">
        <v>0</v>
      </c>
      <c r="D30" s="323">
        <v>2.1</v>
      </c>
      <c r="E30" s="41" t="s">
        <v>739</v>
      </c>
      <c r="F30" s="18">
        <f>SUM(C30,D30)</f>
        <v>2.1</v>
      </c>
      <c r="G30" s="70"/>
      <c r="H30" s="3"/>
      <c r="I30" s="41" t="s">
        <v>739</v>
      </c>
      <c r="J30" s="3">
        <f>F30-K30</f>
        <v>2.1</v>
      </c>
      <c r="K30" s="3">
        <v>0</v>
      </c>
    </row>
    <row r="31" spans="1:11" ht="33" customHeight="1">
      <c r="A31" s="19">
        <v>25</v>
      </c>
      <c r="B31" s="41" t="s">
        <v>738</v>
      </c>
      <c r="C31" s="3">
        <v>0</v>
      </c>
      <c r="D31" s="323">
        <v>2.321</v>
      </c>
      <c r="E31" s="41" t="s">
        <v>737</v>
      </c>
      <c r="F31" s="18">
        <f>SUM(C31,D31)</f>
        <v>2.321</v>
      </c>
      <c r="G31" s="70"/>
      <c r="H31" s="3"/>
      <c r="I31" s="41" t="s">
        <v>737</v>
      </c>
      <c r="J31" s="3">
        <f>F31-K31</f>
        <v>1.7030000000000003</v>
      </c>
      <c r="K31" s="3">
        <v>0.618</v>
      </c>
    </row>
    <row r="32" spans="1:11" ht="15.75">
      <c r="A32" s="19">
        <v>26</v>
      </c>
      <c r="B32" s="41" t="s">
        <v>67</v>
      </c>
      <c r="C32" s="3">
        <v>0</v>
      </c>
      <c r="D32" s="323">
        <f>93.27283-9.08579-2.25916</f>
        <v>81.92788</v>
      </c>
      <c r="E32" s="41" t="s">
        <v>736</v>
      </c>
      <c r="F32" s="18">
        <f>SUM(C32,D32)</f>
        <v>81.92788</v>
      </c>
      <c r="G32" s="70"/>
      <c r="H32" s="3"/>
      <c r="I32" s="41" t="s">
        <v>736</v>
      </c>
      <c r="J32" s="3">
        <f>F32-K32</f>
        <v>60.33001</v>
      </c>
      <c r="K32" s="3">
        <v>21.59787</v>
      </c>
    </row>
    <row r="33" spans="1:11" ht="15.75">
      <c r="A33" s="19">
        <v>27</v>
      </c>
      <c r="B33" s="41" t="s">
        <v>67</v>
      </c>
      <c r="C33" s="3">
        <v>0</v>
      </c>
      <c r="D33" s="323">
        <v>1.471</v>
      </c>
      <c r="E33" s="41" t="s">
        <v>734</v>
      </c>
      <c r="F33" s="18">
        <f>SUM(C33,D33)</f>
        <v>1.471</v>
      </c>
      <c r="G33" s="70"/>
      <c r="H33" s="3"/>
      <c r="I33" s="41" t="s">
        <v>734</v>
      </c>
      <c r="J33" s="3">
        <f>F33-K33</f>
        <v>0.001000000000000112</v>
      </c>
      <c r="K33" s="3">
        <v>1.47</v>
      </c>
    </row>
    <row r="34" spans="1:11" ht="15.75">
      <c r="A34" s="19">
        <v>28</v>
      </c>
      <c r="B34" s="41" t="s">
        <v>67</v>
      </c>
      <c r="C34" s="3">
        <v>0</v>
      </c>
      <c r="D34" s="323">
        <v>54.07978</v>
      </c>
      <c r="E34" s="41" t="s">
        <v>242</v>
      </c>
      <c r="F34" s="18">
        <f>SUM(C34,D34)</f>
        <v>54.07978</v>
      </c>
      <c r="G34" s="70"/>
      <c r="H34" s="3"/>
      <c r="I34" s="41" t="s">
        <v>242</v>
      </c>
      <c r="J34" s="3">
        <f>F34-K34</f>
        <v>50.11762</v>
      </c>
      <c r="K34" s="3">
        <v>3.96216</v>
      </c>
    </row>
    <row r="35" spans="1:11" ht="15.75">
      <c r="A35" s="19">
        <v>29</v>
      </c>
      <c r="B35" s="41" t="s">
        <v>76</v>
      </c>
      <c r="C35" s="3">
        <v>0</v>
      </c>
      <c r="D35" s="323">
        <v>9.40011</v>
      </c>
      <c r="E35" s="41" t="s">
        <v>736</v>
      </c>
      <c r="F35" s="18">
        <f>SUM(C35,D35)</f>
        <v>9.40011</v>
      </c>
      <c r="G35" s="70"/>
      <c r="H35" s="3"/>
      <c r="I35" s="41" t="s">
        <v>736</v>
      </c>
      <c r="J35" s="3">
        <f>F35-K35</f>
        <v>4.47241</v>
      </c>
      <c r="K35" s="3">
        <v>4.9277</v>
      </c>
    </row>
    <row r="36" spans="1:11" ht="31.5">
      <c r="A36" s="19">
        <v>30</v>
      </c>
      <c r="B36" s="41" t="s">
        <v>735</v>
      </c>
      <c r="C36" s="3">
        <v>0</v>
      </c>
      <c r="D36" s="323">
        <v>2.25916</v>
      </c>
      <c r="E36" s="41" t="s">
        <v>490</v>
      </c>
      <c r="F36" s="18">
        <f>SUM(C36,D36)</f>
        <v>2.25916</v>
      </c>
      <c r="G36" s="70"/>
      <c r="H36" s="3"/>
      <c r="I36" s="41" t="s">
        <v>490</v>
      </c>
      <c r="J36" s="3">
        <f>F36-K36</f>
        <v>2.25916</v>
      </c>
      <c r="K36" s="3">
        <v>0</v>
      </c>
    </row>
    <row r="37" spans="1:11" ht="31.5">
      <c r="A37" s="19">
        <v>31</v>
      </c>
      <c r="B37" s="41" t="s">
        <v>735</v>
      </c>
      <c r="C37" s="3">
        <v>0</v>
      </c>
      <c r="D37" s="322">
        <v>6.12792</v>
      </c>
      <c r="E37" s="41" t="s">
        <v>734</v>
      </c>
      <c r="F37" s="18">
        <f>SUM(C37,D37)</f>
        <v>6.12792</v>
      </c>
      <c r="H37" s="145"/>
      <c r="I37" s="41" t="s">
        <v>734</v>
      </c>
      <c r="J37" s="3">
        <v>0</v>
      </c>
      <c r="K37" s="3">
        <f>D37</f>
        <v>6.12792</v>
      </c>
    </row>
    <row r="38" spans="1:11" ht="47.25">
      <c r="A38" s="19"/>
      <c r="B38" s="41"/>
      <c r="C38" s="3"/>
      <c r="D38" s="322"/>
      <c r="E38" s="41"/>
      <c r="F38" s="18">
        <f>SUM(C38,D38)</f>
        <v>0</v>
      </c>
      <c r="G38" s="321">
        <v>2210</v>
      </c>
      <c r="H38" s="24">
        <v>185.39</v>
      </c>
      <c r="I38" s="320" t="s">
        <v>733</v>
      </c>
      <c r="J38" s="45"/>
      <c r="K38" s="7"/>
    </row>
    <row r="39" spans="1:11" ht="31.5">
      <c r="A39" s="19"/>
      <c r="B39" s="46"/>
      <c r="C39" s="45"/>
      <c r="D39" s="322"/>
      <c r="E39" s="46"/>
      <c r="F39" s="18">
        <f>SUM(C39,D39)</f>
        <v>0</v>
      </c>
      <c r="G39" s="321">
        <v>2220</v>
      </c>
      <c r="H39" s="24">
        <v>58.99</v>
      </c>
      <c r="I39" s="320" t="s">
        <v>732</v>
      </c>
      <c r="J39" s="45"/>
      <c r="K39" s="7"/>
    </row>
    <row r="40" spans="1:11" ht="31.5">
      <c r="A40" s="47"/>
      <c r="B40" s="46"/>
      <c r="C40" s="45"/>
      <c r="D40" s="322"/>
      <c r="E40" s="46"/>
      <c r="F40" s="18">
        <f>SUM(C40,D40)</f>
        <v>0</v>
      </c>
      <c r="G40" s="321">
        <v>2240</v>
      </c>
      <c r="H40" s="24">
        <v>54.17</v>
      </c>
      <c r="I40" s="320" t="s">
        <v>308</v>
      </c>
      <c r="J40" s="45"/>
      <c r="K40" s="7"/>
    </row>
    <row r="41" spans="1:11" ht="15.75">
      <c r="A41" s="4"/>
      <c r="B41" s="285" t="s">
        <v>6</v>
      </c>
      <c r="C41" s="14">
        <f>SUM(C5:C40)</f>
        <v>359.03</v>
      </c>
      <c r="D41" s="319">
        <f>SUM(D6:D40)</f>
        <v>5877.2011999999995</v>
      </c>
      <c r="E41" s="15"/>
      <c r="F41" s="16">
        <f>SUM(C41,D41)</f>
        <v>6236.231199999999</v>
      </c>
      <c r="G41" s="318"/>
      <c r="H41" s="14">
        <f>SUM(H6:H40)</f>
        <v>298.55</v>
      </c>
      <c r="I41" s="15"/>
      <c r="J41" s="14">
        <f>SUM(J6:J40)</f>
        <v>1842.91755</v>
      </c>
      <c r="K41" s="17">
        <f>C41-H41</f>
        <v>60.47999999999996</v>
      </c>
    </row>
    <row r="44" spans="2:8" ht="15.75" customHeight="1">
      <c r="B44" s="232" t="s">
        <v>18</v>
      </c>
      <c r="C44" s="228"/>
      <c r="D44" s="313"/>
      <c r="E44" s="228"/>
      <c r="F44" s="37" t="s">
        <v>731</v>
      </c>
      <c r="G44" s="37"/>
      <c r="H44" s="37"/>
    </row>
    <row r="45" spans="2:8" ht="15.75">
      <c r="B45" s="232"/>
      <c r="C45" s="317"/>
      <c r="D45" s="317"/>
      <c r="E45" s="316"/>
      <c r="F45" s="230" t="s">
        <v>3</v>
      </c>
      <c r="G45" s="311"/>
      <c r="H45" s="229"/>
    </row>
    <row r="46" spans="2:8" ht="15.75" customHeight="1">
      <c r="B46" s="232" t="s">
        <v>64</v>
      </c>
      <c r="C46" s="228"/>
      <c r="D46" s="313"/>
      <c r="E46" s="312"/>
      <c r="F46" s="315" t="s">
        <v>730</v>
      </c>
      <c r="G46" s="315"/>
      <c r="H46" s="315"/>
    </row>
    <row r="47" spans="2:8" ht="15.75">
      <c r="B47" s="314"/>
      <c r="C47" s="228"/>
      <c r="D47" s="313"/>
      <c r="E47" s="312"/>
      <c r="F47" s="230" t="s">
        <v>3</v>
      </c>
      <c r="G47" s="311"/>
      <c r="H47" s="229"/>
    </row>
  </sheetData>
  <sheetProtection/>
  <mergeCells count="10">
    <mergeCell ref="K3:K4"/>
    <mergeCell ref="A2:K2"/>
    <mergeCell ref="B1:J1"/>
    <mergeCell ref="C3:E3"/>
    <mergeCell ref="A3:A4"/>
    <mergeCell ref="B3:B4"/>
    <mergeCell ref="F3:F4"/>
    <mergeCell ref="G3:J3"/>
    <mergeCell ref="F44:H44"/>
    <mergeCell ref="F46:H4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="90" zoomScaleNormal="80" zoomScaleSheetLayoutView="90" zoomScalePageLayoutView="0" workbookViewId="0" topLeftCell="A1">
      <selection activeCell="B9" sqref="B9"/>
    </sheetView>
  </sheetViews>
  <sheetFormatPr defaultColWidth="9.140625" defaultRowHeight="15"/>
  <cols>
    <col min="1" max="1" width="7.28125" style="0" customWidth="1"/>
    <col min="2" max="2" width="39.140625" style="0" customWidth="1"/>
    <col min="3" max="3" width="13.7109375" style="0" customWidth="1"/>
    <col min="4" max="4" width="17.00390625" style="0" customWidth="1"/>
    <col min="5" max="5" width="18.8515625" style="0" customWidth="1"/>
    <col min="6" max="6" width="15.8515625" style="0" customWidth="1"/>
    <col min="7" max="7" width="15.28125" style="0" customWidth="1"/>
    <col min="8" max="8" width="14.28125" style="0" customWidth="1"/>
    <col min="9" max="9" width="21.57421875" style="0" customWidth="1"/>
    <col min="10" max="10" width="17.7109375" style="0" customWidth="1"/>
    <col min="11" max="11" width="15.57421875" style="0" customWidth="1"/>
    <col min="13" max="13" width="13.57421875" style="0" customWidth="1"/>
  </cols>
  <sheetData>
    <row r="1" spans="1:11" ht="61.5" customHeight="1">
      <c r="A1" s="1"/>
      <c r="B1" s="34" t="s">
        <v>153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" customHeight="1">
      <c r="A5" s="19">
        <v>1</v>
      </c>
      <c r="B5" s="56" t="s">
        <v>152</v>
      </c>
      <c r="C5" s="3"/>
      <c r="D5" s="57">
        <v>72.76</v>
      </c>
      <c r="E5" s="41" t="s">
        <v>7</v>
      </c>
      <c r="F5" s="18">
        <f>SUM(C5,D5)</f>
        <v>72.76</v>
      </c>
      <c r="G5" s="2"/>
      <c r="H5" s="3"/>
      <c r="I5" s="41" t="s">
        <v>7</v>
      </c>
      <c r="J5" s="57">
        <v>72.76</v>
      </c>
      <c r="K5" s="7"/>
    </row>
    <row r="6" spans="1:11" ht="15" customHeight="1">
      <c r="A6" s="19">
        <v>2</v>
      </c>
      <c r="B6" s="56" t="s">
        <v>151</v>
      </c>
      <c r="C6" s="3"/>
      <c r="D6" s="50">
        <v>19.24</v>
      </c>
      <c r="E6" s="41" t="s">
        <v>7</v>
      </c>
      <c r="F6" s="18"/>
      <c r="G6" s="2"/>
      <c r="H6" s="3"/>
      <c r="I6" s="41" t="s">
        <v>7</v>
      </c>
      <c r="J6" s="50">
        <v>19.24</v>
      </c>
      <c r="K6" s="7"/>
    </row>
    <row r="7" spans="1:11" ht="15.75">
      <c r="A7" s="19">
        <v>3</v>
      </c>
      <c r="B7" s="55" t="s">
        <v>150</v>
      </c>
      <c r="C7" s="3"/>
      <c r="D7" s="50">
        <v>82.41</v>
      </c>
      <c r="E7" s="41" t="s">
        <v>7</v>
      </c>
      <c r="F7" s="18">
        <f>SUM(C7,D7)</f>
        <v>82.41</v>
      </c>
      <c r="G7" s="2"/>
      <c r="H7" s="3"/>
      <c r="I7" s="41" t="s">
        <v>7</v>
      </c>
      <c r="J7" s="50">
        <v>82.41</v>
      </c>
      <c r="K7" s="7"/>
    </row>
    <row r="8" spans="1:11" ht="15.75">
      <c r="A8" s="19">
        <v>4</v>
      </c>
      <c r="B8" s="55" t="s">
        <v>149</v>
      </c>
      <c r="C8" s="3"/>
      <c r="D8" s="50">
        <v>0.08</v>
      </c>
      <c r="E8" s="41" t="s">
        <v>7</v>
      </c>
      <c r="F8" s="18"/>
      <c r="G8" s="2"/>
      <c r="H8" s="3"/>
      <c r="I8" s="41" t="s">
        <v>7</v>
      </c>
      <c r="J8" s="50">
        <v>0.08</v>
      </c>
      <c r="K8" s="7"/>
    </row>
    <row r="9" spans="1:11" ht="15.75">
      <c r="A9" s="19">
        <v>5</v>
      </c>
      <c r="B9" s="55" t="s">
        <v>148</v>
      </c>
      <c r="C9" s="3"/>
      <c r="D9" s="50">
        <v>56.09</v>
      </c>
      <c r="E9" s="41" t="s">
        <v>7</v>
      </c>
      <c r="F9" s="18"/>
      <c r="G9" s="2"/>
      <c r="H9" s="3"/>
      <c r="I9" s="41" t="s">
        <v>7</v>
      </c>
      <c r="J9" s="50">
        <v>56.09</v>
      </c>
      <c r="K9" s="7"/>
    </row>
    <row r="10" spans="1:11" ht="15.75">
      <c r="A10" s="19">
        <v>6</v>
      </c>
      <c r="B10" s="55" t="s">
        <v>147</v>
      </c>
      <c r="C10" s="3"/>
      <c r="D10" s="50">
        <v>1914.19</v>
      </c>
      <c r="E10" s="41" t="s">
        <v>7</v>
      </c>
      <c r="F10" s="18"/>
      <c r="G10" s="2"/>
      <c r="H10" s="3"/>
      <c r="I10" s="41" t="s">
        <v>7</v>
      </c>
      <c r="J10" s="50">
        <v>1914.19</v>
      </c>
      <c r="K10" s="7"/>
    </row>
    <row r="11" spans="1:11" ht="15.75">
      <c r="A11" s="19">
        <v>7</v>
      </c>
      <c r="B11" s="54" t="s">
        <v>146</v>
      </c>
      <c r="C11" s="3"/>
      <c r="D11" s="50">
        <v>6521.47</v>
      </c>
      <c r="E11" s="41" t="s">
        <v>7</v>
      </c>
      <c r="F11" s="18">
        <f>SUM(C11,D11)</f>
        <v>6521.47</v>
      </c>
      <c r="G11" s="2"/>
      <c r="H11" s="3"/>
      <c r="I11" s="41" t="s">
        <v>7</v>
      </c>
      <c r="J11" s="50">
        <v>6521.47</v>
      </c>
      <c r="K11" s="7"/>
    </row>
    <row r="12" spans="1:11" ht="31.5">
      <c r="A12" s="19">
        <v>8</v>
      </c>
      <c r="B12" s="51" t="s">
        <v>145</v>
      </c>
      <c r="C12" s="3"/>
      <c r="D12" s="53">
        <v>25.04</v>
      </c>
      <c r="E12" s="41" t="s">
        <v>7</v>
      </c>
      <c r="F12" s="18">
        <f>SUM(C12,D12)</f>
        <v>25.04</v>
      </c>
      <c r="G12" s="2"/>
      <c r="H12" s="3"/>
      <c r="I12" s="41" t="s">
        <v>7</v>
      </c>
      <c r="J12" s="53">
        <v>25.04</v>
      </c>
      <c r="K12" s="7"/>
    </row>
    <row r="13" spans="1:11" ht="15.75">
      <c r="A13" s="19">
        <v>9</v>
      </c>
      <c r="B13" s="52" t="s">
        <v>144</v>
      </c>
      <c r="C13" s="3"/>
      <c r="D13" s="50">
        <v>422.71</v>
      </c>
      <c r="E13" s="41" t="s">
        <v>7</v>
      </c>
      <c r="F13" s="18">
        <f>SUM(C13,D13)</f>
        <v>422.71</v>
      </c>
      <c r="G13" s="2"/>
      <c r="H13" s="3"/>
      <c r="I13" s="41" t="s">
        <v>7</v>
      </c>
      <c r="J13" s="50">
        <v>422.71</v>
      </c>
      <c r="K13" s="7"/>
    </row>
    <row r="14" spans="1:11" ht="15.75">
      <c r="A14" s="19">
        <v>10</v>
      </c>
      <c r="B14" s="52" t="s">
        <v>144</v>
      </c>
      <c r="C14" s="3"/>
      <c r="D14" s="50">
        <v>1061.74</v>
      </c>
      <c r="E14" s="41" t="s">
        <v>99</v>
      </c>
      <c r="F14" s="18"/>
      <c r="G14" s="2"/>
      <c r="H14" s="3"/>
      <c r="I14" s="41" t="s">
        <v>99</v>
      </c>
      <c r="J14" s="50">
        <v>1061.74</v>
      </c>
      <c r="K14" s="7"/>
    </row>
    <row r="15" spans="1:11" ht="36" customHeight="1">
      <c r="A15" s="19">
        <v>11</v>
      </c>
      <c r="B15" s="51" t="s">
        <v>143</v>
      </c>
      <c r="C15" s="3"/>
      <c r="D15" s="50">
        <v>223.22</v>
      </c>
      <c r="E15" s="41" t="s">
        <v>7</v>
      </c>
      <c r="F15" s="18">
        <f>SUM(C15,D15)</f>
        <v>223.22</v>
      </c>
      <c r="G15" s="2"/>
      <c r="H15" s="3"/>
      <c r="I15" s="41" t="s">
        <v>7</v>
      </c>
      <c r="J15" s="50">
        <v>223.22</v>
      </c>
      <c r="K15" s="7"/>
    </row>
    <row r="16" spans="1:11" ht="34.5" customHeight="1">
      <c r="A16" s="19">
        <v>12</v>
      </c>
      <c r="B16" s="51" t="s">
        <v>143</v>
      </c>
      <c r="C16" s="3"/>
      <c r="D16" s="50">
        <v>2.97</v>
      </c>
      <c r="E16" s="41" t="s">
        <v>114</v>
      </c>
      <c r="F16" s="18">
        <f>SUM(C16,D16)</f>
        <v>2.97</v>
      </c>
      <c r="G16" s="2"/>
      <c r="H16" s="3"/>
      <c r="I16" s="41" t="s">
        <v>114</v>
      </c>
      <c r="J16" s="50">
        <v>2.97</v>
      </c>
      <c r="K16" s="7"/>
    </row>
    <row r="17" spans="1:11" ht="15" customHeight="1">
      <c r="A17" s="19">
        <v>13</v>
      </c>
      <c r="B17" s="52" t="s">
        <v>142</v>
      </c>
      <c r="C17" s="3"/>
      <c r="D17" s="50">
        <v>39.8</v>
      </c>
      <c r="E17" s="41" t="s">
        <v>120</v>
      </c>
      <c r="F17" s="18">
        <f>SUM(C17,D17)</f>
        <v>39.8</v>
      </c>
      <c r="G17" s="2"/>
      <c r="H17" s="3"/>
      <c r="I17" s="41" t="s">
        <v>120</v>
      </c>
      <c r="J17" s="50">
        <v>39.8</v>
      </c>
      <c r="K17" s="7"/>
    </row>
    <row r="18" spans="1:11" ht="15" customHeight="1">
      <c r="A18" s="19">
        <v>14</v>
      </c>
      <c r="B18" s="52" t="s">
        <v>141</v>
      </c>
      <c r="C18" s="3"/>
      <c r="D18" s="50">
        <v>40.82</v>
      </c>
      <c r="E18" s="41" t="s">
        <v>120</v>
      </c>
      <c r="F18" s="18">
        <f>SUM(C18,D18)</f>
        <v>40.82</v>
      </c>
      <c r="G18" s="2"/>
      <c r="H18" s="3"/>
      <c r="I18" s="41" t="s">
        <v>120</v>
      </c>
      <c r="J18" s="50">
        <v>40.82</v>
      </c>
      <c r="K18" s="7"/>
    </row>
    <row r="19" spans="1:11" ht="15" customHeight="1">
      <c r="A19" s="19">
        <v>15</v>
      </c>
      <c r="B19" s="52" t="s">
        <v>140</v>
      </c>
      <c r="C19" s="3"/>
      <c r="D19" s="50">
        <v>112.59</v>
      </c>
      <c r="E19" s="41" t="s">
        <v>139</v>
      </c>
      <c r="F19" s="18">
        <f>SUM(C19,D19)</f>
        <v>112.59</v>
      </c>
      <c r="G19" s="2"/>
      <c r="H19" s="3"/>
      <c r="I19" s="41" t="s">
        <v>139</v>
      </c>
      <c r="J19" s="50">
        <v>112.59</v>
      </c>
      <c r="K19" s="7"/>
    </row>
    <row r="20" spans="1:11" ht="15" customHeight="1">
      <c r="A20" s="19">
        <v>16</v>
      </c>
      <c r="B20" s="52" t="s">
        <v>138</v>
      </c>
      <c r="C20" s="3"/>
      <c r="D20" s="50">
        <v>54.12</v>
      </c>
      <c r="E20" s="41" t="s">
        <v>114</v>
      </c>
      <c r="F20" s="18">
        <f>SUM(C20,D20)</f>
        <v>54.12</v>
      </c>
      <c r="G20" s="2"/>
      <c r="H20" s="3"/>
      <c r="I20" s="41" t="s">
        <v>114</v>
      </c>
      <c r="J20" s="50">
        <v>54.12</v>
      </c>
      <c r="K20" s="7"/>
    </row>
    <row r="21" spans="1:11" ht="15" customHeight="1">
      <c r="A21" s="19">
        <v>17</v>
      </c>
      <c r="B21" s="52" t="s">
        <v>138</v>
      </c>
      <c r="C21" s="3"/>
      <c r="D21" s="50">
        <v>58.63</v>
      </c>
      <c r="E21" s="41" t="s">
        <v>109</v>
      </c>
      <c r="F21" s="18">
        <f>SUM(C21,D21)</f>
        <v>58.63</v>
      </c>
      <c r="G21" s="2"/>
      <c r="H21" s="3"/>
      <c r="I21" s="41" t="s">
        <v>109</v>
      </c>
      <c r="J21" s="50">
        <v>58.63</v>
      </c>
      <c r="K21" s="7"/>
    </row>
    <row r="22" spans="1:11" ht="15" customHeight="1">
      <c r="A22" s="19">
        <v>18</v>
      </c>
      <c r="B22" s="52" t="s">
        <v>137</v>
      </c>
      <c r="C22" s="3"/>
      <c r="D22" s="50">
        <v>186</v>
      </c>
      <c r="E22" s="41" t="s">
        <v>99</v>
      </c>
      <c r="F22" s="18">
        <f>SUM(C22,D22)</f>
        <v>186</v>
      </c>
      <c r="G22" s="2"/>
      <c r="H22" s="3"/>
      <c r="I22" s="41" t="s">
        <v>99</v>
      </c>
      <c r="J22" s="50">
        <v>186</v>
      </c>
      <c r="K22" s="7"/>
    </row>
    <row r="23" spans="1:11" ht="15" customHeight="1">
      <c r="A23" s="19">
        <v>19</v>
      </c>
      <c r="B23" s="52" t="s">
        <v>136</v>
      </c>
      <c r="C23" s="3"/>
      <c r="D23" s="50">
        <v>60.8</v>
      </c>
      <c r="E23" s="41" t="s">
        <v>99</v>
      </c>
      <c r="F23" s="18">
        <f>SUM(C23,D23)</f>
        <v>60.8</v>
      </c>
      <c r="G23" s="2"/>
      <c r="H23" s="3"/>
      <c r="I23" s="41" t="s">
        <v>99</v>
      </c>
      <c r="J23" s="50">
        <v>60.8</v>
      </c>
      <c r="K23" s="7"/>
    </row>
    <row r="24" spans="1:11" ht="15" customHeight="1">
      <c r="A24" s="19">
        <v>20</v>
      </c>
      <c r="B24" s="52" t="s">
        <v>135</v>
      </c>
      <c r="C24" s="3"/>
      <c r="D24" s="50">
        <v>3.6</v>
      </c>
      <c r="E24" s="41" t="s">
        <v>7</v>
      </c>
      <c r="F24" s="18">
        <f>SUM(C24,D24)</f>
        <v>3.6</v>
      </c>
      <c r="G24" s="2"/>
      <c r="H24" s="3"/>
      <c r="I24" s="41" t="s">
        <v>7</v>
      </c>
      <c r="J24" s="50">
        <v>3.6</v>
      </c>
      <c r="K24" s="7"/>
    </row>
    <row r="25" spans="1:11" ht="15" customHeight="1">
      <c r="A25" s="19">
        <v>21</v>
      </c>
      <c r="B25" s="52" t="s">
        <v>134</v>
      </c>
      <c r="C25" s="3"/>
      <c r="D25" s="50">
        <v>1197.45</v>
      </c>
      <c r="E25" s="41" t="s">
        <v>120</v>
      </c>
      <c r="F25" s="18">
        <f>SUM(C25,D25)</f>
        <v>1197.45</v>
      </c>
      <c r="G25" s="2"/>
      <c r="H25" s="3"/>
      <c r="I25" s="41" t="s">
        <v>120</v>
      </c>
      <c r="J25" s="50">
        <v>1197.45</v>
      </c>
      <c r="K25" s="7"/>
    </row>
    <row r="26" spans="1:11" ht="15" customHeight="1">
      <c r="A26" s="19">
        <v>22</v>
      </c>
      <c r="B26" s="52" t="s">
        <v>133</v>
      </c>
      <c r="C26" s="3"/>
      <c r="D26" s="50">
        <v>105.91</v>
      </c>
      <c r="E26" s="41" t="s">
        <v>99</v>
      </c>
      <c r="F26" s="18">
        <f>SUM(C26,D26)</f>
        <v>105.91</v>
      </c>
      <c r="G26" s="2"/>
      <c r="H26" s="3"/>
      <c r="I26" s="41" t="s">
        <v>99</v>
      </c>
      <c r="J26" s="50">
        <v>105.91</v>
      </c>
      <c r="K26" s="7"/>
    </row>
    <row r="27" spans="1:11" ht="15" customHeight="1">
      <c r="A27" s="19">
        <v>23</v>
      </c>
      <c r="B27" s="52" t="s">
        <v>132</v>
      </c>
      <c r="C27" s="3"/>
      <c r="D27" s="50">
        <v>86.4</v>
      </c>
      <c r="E27" s="41" t="s">
        <v>7</v>
      </c>
      <c r="F27" s="18">
        <f>SUM(C27,D27)</f>
        <v>86.4</v>
      </c>
      <c r="G27" s="2"/>
      <c r="H27" s="3"/>
      <c r="I27" s="41" t="s">
        <v>7</v>
      </c>
      <c r="J27" s="50">
        <v>86.4</v>
      </c>
      <c r="K27" s="7"/>
    </row>
    <row r="28" spans="1:11" ht="15" customHeight="1">
      <c r="A28" s="19">
        <v>24</v>
      </c>
      <c r="B28" s="52" t="s">
        <v>131</v>
      </c>
      <c r="C28" s="3"/>
      <c r="D28" s="50">
        <v>2262.43</v>
      </c>
      <c r="E28" s="41" t="s">
        <v>7</v>
      </c>
      <c r="F28" s="18">
        <f>SUM(C28,D28)</f>
        <v>2262.43</v>
      </c>
      <c r="G28" s="2"/>
      <c r="H28" s="3"/>
      <c r="I28" s="41" t="s">
        <v>7</v>
      </c>
      <c r="J28" s="50">
        <v>2262.43</v>
      </c>
      <c r="K28" s="7"/>
    </row>
    <row r="29" spans="1:11" ht="15" customHeight="1">
      <c r="A29" s="19">
        <v>25</v>
      </c>
      <c r="B29" s="52" t="s">
        <v>130</v>
      </c>
      <c r="C29" s="3"/>
      <c r="D29" s="50">
        <v>16.92</v>
      </c>
      <c r="E29" s="41" t="s">
        <v>7</v>
      </c>
      <c r="F29" s="18">
        <f>SUM(C29,D29)</f>
        <v>16.92</v>
      </c>
      <c r="G29" s="2"/>
      <c r="H29" s="3"/>
      <c r="I29" s="41" t="s">
        <v>7</v>
      </c>
      <c r="J29" s="50">
        <v>16.92</v>
      </c>
      <c r="K29" s="7"/>
    </row>
    <row r="30" spans="1:11" ht="15" customHeight="1">
      <c r="A30" s="19">
        <v>26</v>
      </c>
      <c r="B30" s="52" t="s">
        <v>129</v>
      </c>
      <c r="C30" s="3"/>
      <c r="D30" s="50">
        <v>67.89</v>
      </c>
      <c r="E30" s="41" t="s">
        <v>7</v>
      </c>
      <c r="F30" s="18">
        <f>SUM(C30,D30)</f>
        <v>67.89</v>
      </c>
      <c r="G30" s="2"/>
      <c r="H30" s="3"/>
      <c r="I30" s="41" t="s">
        <v>7</v>
      </c>
      <c r="J30" s="50">
        <v>67.89</v>
      </c>
      <c r="K30" s="7"/>
    </row>
    <row r="31" spans="1:11" ht="15" customHeight="1">
      <c r="A31" s="19">
        <v>27</v>
      </c>
      <c r="B31" s="52" t="s">
        <v>129</v>
      </c>
      <c r="C31" s="3"/>
      <c r="D31" s="50">
        <v>455.4</v>
      </c>
      <c r="E31" s="41" t="s">
        <v>99</v>
      </c>
      <c r="F31" s="18">
        <f>SUM(C31,D31)</f>
        <v>455.4</v>
      </c>
      <c r="G31" s="2"/>
      <c r="H31" s="3"/>
      <c r="I31" s="41" t="s">
        <v>99</v>
      </c>
      <c r="J31" s="50">
        <v>455.4</v>
      </c>
      <c r="K31" s="7"/>
    </row>
    <row r="32" spans="1:11" ht="34.5" customHeight="1">
      <c r="A32" s="19">
        <v>28</v>
      </c>
      <c r="B32" s="51" t="s">
        <v>128</v>
      </c>
      <c r="C32" s="3"/>
      <c r="D32" s="50">
        <v>102.96</v>
      </c>
      <c r="E32" s="41" t="s">
        <v>7</v>
      </c>
      <c r="F32" s="18">
        <f>SUM(C32,D32)</f>
        <v>102.96</v>
      </c>
      <c r="G32" s="2"/>
      <c r="H32" s="3"/>
      <c r="I32" s="41" t="s">
        <v>7</v>
      </c>
      <c r="J32" s="50">
        <v>102.96</v>
      </c>
      <c r="K32" s="7"/>
    </row>
    <row r="33" spans="1:11" ht="15" customHeight="1">
      <c r="A33" s="19">
        <v>29</v>
      </c>
      <c r="B33" s="51" t="s">
        <v>127</v>
      </c>
      <c r="C33" s="3"/>
      <c r="D33" s="50">
        <v>0.7</v>
      </c>
      <c r="E33" s="41" t="s">
        <v>7</v>
      </c>
      <c r="F33" s="18">
        <f>SUM(C33,D33)</f>
        <v>0.7</v>
      </c>
      <c r="G33" s="2"/>
      <c r="H33" s="3"/>
      <c r="I33" s="41" t="s">
        <v>7</v>
      </c>
      <c r="J33" s="50">
        <v>0.7</v>
      </c>
      <c r="K33" s="7"/>
    </row>
    <row r="34" spans="1:11" ht="15" customHeight="1">
      <c r="A34" s="19">
        <v>30</v>
      </c>
      <c r="B34" s="51" t="s">
        <v>126</v>
      </c>
      <c r="C34" s="3"/>
      <c r="D34" s="50">
        <v>186.26</v>
      </c>
      <c r="E34" s="41" t="s">
        <v>7</v>
      </c>
      <c r="F34" s="18">
        <f>SUM(C34,D34)</f>
        <v>186.26</v>
      </c>
      <c r="G34" s="2"/>
      <c r="H34" s="3"/>
      <c r="I34" s="41" t="s">
        <v>7</v>
      </c>
      <c r="J34" s="50">
        <v>186.26</v>
      </c>
      <c r="K34" s="7"/>
    </row>
    <row r="35" spans="1:11" ht="15" customHeight="1">
      <c r="A35" s="19">
        <v>31</v>
      </c>
      <c r="B35" s="52" t="s">
        <v>125</v>
      </c>
      <c r="C35" s="3"/>
      <c r="D35" s="50">
        <v>9.25</v>
      </c>
      <c r="E35" s="41" t="s">
        <v>7</v>
      </c>
      <c r="F35" s="18">
        <f>SUM(C35,D35)</f>
        <v>9.25</v>
      </c>
      <c r="G35" s="2"/>
      <c r="H35" s="3"/>
      <c r="I35" s="41" t="s">
        <v>7</v>
      </c>
      <c r="J35" s="50">
        <v>9.25</v>
      </c>
      <c r="K35" s="7"/>
    </row>
    <row r="36" spans="1:11" ht="15" customHeight="1">
      <c r="A36" s="19">
        <v>32</v>
      </c>
      <c r="B36" s="52" t="s">
        <v>124</v>
      </c>
      <c r="C36" s="3"/>
      <c r="D36" s="50">
        <v>14.01</v>
      </c>
      <c r="E36" s="41" t="s">
        <v>7</v>
      </c>
      <c r="F36" s="18">
        <f>SUM(C36,D36)</f>
        <v>14.01</v>
      </c>
      <c r="G36" s="2"/>
      <c r="H36" s="3"/>
      <c r="I36" s="41" t="s">
        <v>7</v>
      </c>
      <c r="J36" s="50">
        <v>14.01</v>
      </c>
      <c r="K36" s="7"/>
    </row>
    <row r="37" spans="1:11" ht="15" customHeight="1">
      <c r="A37" s="19">
        <v>33</v>
      </c>
      <c r="B37" s="52" t="s">
        <v>123</v>
      </c>
      <c r="C37" s="3"/>
      <c r="D37" s="50">
        <v>0.57</v>
      </c>
      <c r="E37" s="41" t="s">
        <v>7</v>
      </c>
      <c r="F37" s="18">
        <f>SUM(C37,D37)</f>
        <v>0.57</v>
      </c>
      <c r="G37" s="2"/>
      <c r="H37" s="3"/>
      <c r="I37" s="41" t="s">
        <v>7</v>
      </c>
      <c r="J37" s="50">
        <v>0.57</v>
      </c>
      <c r="K37" s="7"/>
    </row>
    <row r="38" spans="1:11" ht="51.75" customHeight="1">
      <c r="A38" s="19">
        <v>34</v>
      </c>
      <c r="B38" s="51" t="s">
        <v>122</v>
      </c>
      <c r="C38" s="3"/>
      <c r="D38" s="50">
        <v>1</v>
      </c>
      <c r="E38" s="41" t="s">
        <v>99</v>
      </c>
      <c r="F38" s="18">
        <f>SUM(C38,D38)</f>
        <v>1</v>
      </c>
      <c r="G38" s="2"/>
      <c r="H38" s="3"/>
      <c r="I38" s="41" t="s">
        <v>99</v>
      </c>
      <c r="J38" s="50">
        <v>1</v>
      </c>
      <c r="K38" s="7"/>
    </row>
    <row r="39" spans="1:11" ht="15" customHeight="1">
      <c r="A39" s="19">
        <v>35</v>
      </c>
      <c r="B39" s="52" t="s">
        <v>121</v>
      </c>
      <c r="C39" s="3"/>
      <c r="D39" s="50">
        <v>8</v>
      </c>
      <c r="E39" s="41" t="s">
        <v>99</v>
      </c>
      <c r="F39" s="18">
        <f>SUM(C39,D39)</f>
        <v>8</v>
      </c>
      <c r="G39" s="2"/>
      <c r="H39" s="3"/>
      <c r="I39" s="41" t="s">
        <v>99</v>
      </c>
      <c r="J39" s="50">
        <v>8</v>
      </c>
      <c r="K39" s="7"/>
    </row>
    <row r="40" spans="1:11" ht="15" customHeight="1">
      <c r="A40" s="19">
        <v>36</v>
      </c>
      <c r="B40" s="52" t="s">
        <v>121</v>
      </c>
      <c r="C40" s="3"/>
      <c r="D40" s="50">
        <v>4</v>
      </c>
      <c r="E40" s="41" t="s">
        <v>97</v>
      </c>
      <c r="F40" s="18">
        <f>SUM(C40,D40)</f>
        <v>4</v>
      </c>
      <c r="G40" s="2"/>
      <c r="H40" s="3"/>
      <c r="I40" s="41" t="s">
        <v>97</v>
      </c>
      <c r="J40" s="50">
        <v>4</v>
      </c>
      <c r="K40" s="7"/>
    </row>
    <row r="41" spans="1:11" ht="15" customHeight="1">
      <c r="A41" s="19">
        <v>37</v>
      </c>
      <c r="B41" s="52" t="s">
        <v>121</v>
      </c>
      <c r="C41" s="3"/>
      <c r="D41" s="50">
        <v>16.5</v>
      </c>
      <c r="E41" s="41" t="s">
        <v>120</v>
      </c>
      <c r="F41" s="18">
        <f>SUM(C41,D41)</f>
        <v>16.5</v>
      </c>
      <c r="G41" s="2"/>
      <c r="H41" s="3"/>
      <c r="I41" s="41" t="s">
        <v>120</v>
      </c>
      <c r="J41" s="50">
        <v>16.5</v>
      </c>
      <c r="K41" s="7"/>
    </row>
    <row r="42" spans="1:11" ht="15" customHeight="1">
      <c r="A42" s="19">
        <v>38</v>
      </c>
      <c r="B42" s="52" t="s">
        <v>119</v>
      </c>
      <c r="C42" s="3"/>
      <c r="D42" s="50">
        <v>48</v>
      </c>
      <c r="E42" s="41" t="s">
        <v>98</v>
      </c>
      <c r="F42" s="18">
        <f>SUM(C42,D42)</f>
        <v>48</v>
      </c>
      <c r="G42" s="2"/>
      <c r="H42" s="3"/>
      <c r="I42" s="41" t="s">
        <v>98</v>
      </c>
      <c r="J42" s="50">
        <v>48</v>
      </c>
      <c r="K42" s="7"/>
    </row>
    <row r="43" spans="1:11" ht="15" customHeight="1">
      <c r="A43" s="19">
        <v>39</v>
      </c>
      <c r="B43" s="51" t="s">
        <v>21</v>
      </c>
      <c r="C43" s="3"/>
      <c r="D43" s="50">
        <v>1.25</v>
      </c>
      <c r="E43" s="41" t="s">
        <v>7</v>
      </c>
      <c r="F43" s="18">
        <f>SUM(C43,D43)</f>
        <v>1.25</v>
      </c>
      <c r="G43" s="2"/>
      <c r="H43" s="3"/>
      <c r="I43" s="41" t="s">
        <v>7</v>
      </c>
      <c r="J43" s="50">
        <v>1.25</v>
      </c>
      <c r="K43" s="7"/>
    </row>
    <row r="44" spans="1:11" ht="34.5" customHeight="1">
      <c r="A44" s="19">
        <v>40</v>
      </c>
      <c r="B44" s="51" t="s">
        <v>118</v>
      </c>
      <c r="C44" s="3"/>
      <c r="D44" s="50">
        <v>2.25</v>
      </c>
      <c r="E44" s="41" t="s">
        <v>7</v>
      </c>
      <c r="F44" s="18">
        <f>SUM(C44,D44)</f>
        <v>2.25</v>
      </c>
      <c r="G44" s="2"/>
      <c r="H44" s="3"/>
      <c r="I44" s="41" t="s">
        <v>7</v>
      </c>
      <c r="J44" s="50">
        <v>2.25</v>
      </c>
      <c r="K44" s="7"/>
    </row>
    <row r="45" spans="1:11" ht="15" customHeight="1">
      <c r="A45" s="19">
        <v>41</v>
      </c>
      <c r="B45" s="51" t="s">
        <v>117</v>
      </c>
      <c r="C45" s="3"/>
      <c r="D45" s="50">
        <v>0.25</v>
      </c>
      <c r="E45" s="41" t="s">
        <v>7</v>
      </c>
      <c r="F45" s="18">
        <f>SUM(C45,D45)</f>
        <v>0.25</v>
      </c>
      <c r="G45" s="2"/>
      <c r="H45" s="3"/>
      <c r="I45" s="41" t="s">
        <v>7</v>
      </c>
      <c r="J45" s="50">
        <v>0.25</v>
      </c>
      <c r="K45" s="7"/>
    </row>
    <row r="46" spans="1:11" ht="15" customHeight="1">
      <c r="A46" s="19">
        <v>42</v>
      </c>
      <c r="B46" s="51" t="s">
        <v>116</v>
      </c>
      <c r="C46" s="3"/>
      <c r="D46" s="50">
        <v>0.12</v>
      </c>
      <c r="E46" s="41" t="s">
        <v>7</v>
      </c>
      <c r="F46" s="18">
        <f>SUM(C46,D46)</f>
        <v>0.12</v>
      </c>
      <c r="G46" s="2"/>
      <c r="H46" s="3"/>
      <c r="I46" s="41" t="s">
        <v>7</v>
      </c>
      <c r="J46" s="50">
        <v>0.12</v>
      </c>
      <c r="K46" s="7"/>
    </row>
    <row r="47" spans="1:11" ht="15" customHeight="1">
      <c r="A47" s="19">
        <v>43</v>
      </c>
      <c r="B47" s="51" t="s">
        <v>115</v>
      </c>
      <c r="C47" s="3"/>
      <c r="D47" s="50">
        <v>0.35</v>
      </c>
      <c r="E47" s="41" t="s">
        <v>7</v>
      </c>
      <c r="F47" s="18">
        <f>SUM(C47,D47)</f>
        <v>0.35</v>
      </c>
      <c r="G47" s="2"/>
      <c r="H47" s="3"/>
      <c r="I47" s="41" t="s">
        <v>7</v>
      </c>
      <c r="J47" s="50">
        <v>0.35</v>
      </c>
      <c r="K47" s="7"/>
    </row>
    <row r="48" spans="1:11" ht="15" customHeight="1">
      <c r="A48" s="19">
        <v>44</v>
      </c>
      <c r="B48" s="51" t="s">
        <v>115</v>
      </c>
      <c r="C48" s="3"/>
      <c r="D48" s="50">
        <v>0.05</v>
      </c>
      <c r="E48" s="41" t="s">
        <v>99</v>
      </c>
      <c r="F48" s="18">
        <f>SUM(C48,D48)</f>
        <v>0.05</v>
      </c>
      <c r="G48" s="2"/>
      <c r="H48" s="3"/>
      <c r="I48" s="41" t="s">
        <v>99</v>
      </c>
      <c r="J48" s="50">
        <v>0.05</v>
      </c>
      <c r="K48" s="7"/>
    </row>
    <row r="49" spans="1:11" ht="15" customHeight="1">
      <c r="A49" s="19">
        <v>45</v>
      </c>
      <c r="B49" s="51" t="s">
        <v>113</v>
      </c>
      <c r="C49" s="3"/>
      <c r="D49" s="50">
        <v>0.3</v>
      </c>
      <c r="E49" s="41" t="s">
        <v>7</v>
      </c>
      <c r="F49" s="18">
        <f>SUM(C49,D49)</f>
        <v>0.3</v>
      </c>
      <c r="G49" s="2"/>
      <c r="H49" s="3"/>
      <c r="I49" s="41" t="s">
        <v>7</v>
      </c>
      <c r="J49" s="50">
        <v>0.3</v>
      </c>
      <c r="K49" s="7"/>
    </row>
    <row r="50" spans="1:11" ht="15" customHeight="1">
      <c r="A50" s="19">
        <v>46</v>
      </c>
      <c r="B50" s="51" t="s">
        <v>113</v>
      </c>
      <c r="C50" s="3"/>
      <c r="D50" s="50">
        <v>0.2</v>
      </c>
      <c r="E50" s="41" t="s">
        <v>114</v>
      </c>
      <c r="F50" s="18">
        <f>SUM(C50,D50)</f>
        <v>0.2</v>
      </c>
      <c r="G50" s="2"/>
      <c r="H50" s="3"/>
      <c r="I50" s="41" t="s">
        <v>114</v>
      </c>
      <c r="J50" s="50">
        <v>0.2</v>
      </c>
      <c r="K50" s="7"/>
    </row>
    <row r="51" spans="1:11" ht="15" customHeight="1">
      <c r="A51" s="19">
        <v>47</v>
      </c>
      <c r="B51" s="51" t="s">
        <v>113</v>
      </c>
      <c r="C51" s="3"/>
      <c r="D51" s="50">
        <v>2.1</v>
      </c>
      <c r="E51" s="41" t="s">
        <v>95</v>
      </c>
      <c r="F51" s="18">
        <f>SUM(C51,D51)</f>
        <v>2.1</v>
      </c>
      <c r="G51" s="2"/>
      <c r="H51" s="3"/>
      <c r="I51" s="41" t="s">
        <v>95</v>
      </c>
      <c r="J51" s="50">
        <v>2.1</v>
      </c>
      <c r="K51" s="7"/>
    </row>
    <row r="52" spans="1:11" ht="15" customHeight="1">
      <c r="A52" s="19">
        <v>48</v>
      </c>
      <c r="B52" s="51" t="s">
        <v>112</v>
      </c>
      <c r="C52" s="3"/>
      <c r="D52" s="50">
        <v>1.25</v>
      </c>
      <c r="E52" s="41" t="s">
        <v>7</v>
      </c>
      <c r="F52" s="18">
        <f>SUM(C52,D52)</f>
        <v>1.25</v>
      </c>
      <c r="G52" s="2"/>
      <c r="H52" s="3"/>
      <c r="I52" s="41" t="s">
        <v>7</v>
      </c>
      <c r="J52" s="50">
        <v>1.25</v>
      </c>
      <c r="K52" s="7"/>
    </row>
    <row r="53" spans="1:11" ht="15" customHeight="1">
      <c r="A53" s="19">
        <v>49</v>
      </c>
      <c r="B53" s="51" t="s">
        <v>112</v>
      </c>
      <c r="C53" s="3"/>
      <c r="D53" s="50">
        <v>1384.65</v>
      </c>
      <c r="E53" s="41" t="s">
        <v>99</v>
      </c>
      <c r="F53" s="18">
        <f>SUM(C53,D53)</f>
        <v>1384.65</v>
      </c>
      <c r="G53" s="2"/>
      <c r="H53" s="3"/>
      <c r="I53" s="41" t="s">
        <v>99</v>
      </c>
      <c r="J53" s="50">
        <v>1384.65</v>
      </c>
      <c r="K53" s="7"/>
    </row>
    <row r="54" spans="1:11" ht="15" customHeight="1">
      <c r="A54" s="19">
        <v>50</v>
      </c>
      <c r="B54" s="51" t="s">
        <v>111</v>
      </c>
      <c r="C54" s="3"/>
      <c r="D54" s="50">
        <v>34.17</v>
      </c>
      <c r="E54" s="41" t="s">
        <v>98</v>
      </c>
      <c r="F54" s="18">
        <f>SUM(C54,D54)</f>
        <v>34.17</v>
      </c>
      <c r="G54" s="2"/>
      <c r="H54" s="3"/>
      <c r="I54" s="41" t="s">
        <v>98</v>
      </c>
      <c r="J54" s="50">
        <v>34.17</v>
      </c>
      <c r="K54" s="7"/>
    </row>
    <row r="55" spans="1:11" ht="15" customHeight="1">
      <c r="A55" s="19">
        <v>51</v>
      </c>
      <c r="B55" s="51" t="s">
        <v>110</v>
      </c>
      <c r="C55" s="3"/>
      <c r="D55" s="50">
        <v>4</v>
      </c>
      <c r="E55" s="41" t="s">
        <v>109</v>
      </c>
      <c r="F55" s="18">
        <f>SUM(C55,D55)</f>
        <v>4</v>
      </c>
      <c r="G55" s="2"/>
      <c r="H55" s="3"/>
      <c r="I55" s="41" t="s">
        <v>109</v>
      </c>
      <c r="J55" s="50">
        <v>4</v>
      </c>
      <c r="K55" s="7"/>
    </row>
    <row r="56" spans="1:11" ht="35.25" customHeight="1">
      <c r="A56" s="19">
        <v>52</v>
      </c>
      <c r="B56" s="51" t="s">
        <v>108</v>
      </c>
      <c r="C56" s="3"/>
      <c r="D56" s="50">
        <v>83.36</v>
      </c>
      <c r="E56" s="41" t="s">
        <v>98</v>
      </c>
      <c r="F56" s="18">
        <f>SUM(C56,D56)</f>
        <v>83.36</v>
      </c>
      <c r="G56" s="2"/>
      <c r="H56" s="3"/>
      <c r="I56" s="41" t="s">
        <v>98</v>
      </c>
      <c r="J56" s="50">
        <v>83.36</v>
      </c>
      <c r="K56" s="7"/>
    </row>
    <row r="57" spans="1:11" ht="36" customHeight="1">
      <c r="A57" s="19">
        <v>53</v>
      </c>
      <c r="B57" s="51" t="s">
        <v>107</v>
      </c>
      <c r="C57" s="3"/>
      <c r="D57" s="50">
        <v>8.93</v>
      </c>
      <c r="E57" s="41" t="s">
        <v>7</v>
      </c>
      <c r="F57" s="18">
        <f>SUM(C57,D57)</f>
        <v>8.93</v>
      </c>
      <c r="G57" s="2"/>
      <c r="H57" s="3"/>
      <c r="I57" s="41" t="s">
        <v>7</v>
      </c>
      <c r="J57" s="50">
        <v>8.93</v>
      </c>
      <c r="K57" s="7"/>
    </row>
    <row r="58" spans="1:11" ht="15" customHeight="1">
      <c r="A58" s="19">
        <v>54</v>
      </c>
      <c r="B58" s="51" t="s">
        <v>106</v>
      </c>
      <c r="C58" s="3"/>
      <c r="D58" s="50">
        <v>170.53</v>
      </c>
      <c r="E58" s="41" t="s">
        <v>99</v>
      </c>
      <c r="F58" s="18">
        <f>SUM(C58,D58)</f>
        <v>170.53</v>
      </c>
      <c r="G58" s="2"/>
      <c r="H58" s="3"/>
      <c r="I58" s="41" t="s">
        <v>99</v>
      </c>
      <c r="J58" s="50">
        <v>170.53</v>
      </c>
      <c r="K58" s="7"/>
    </row>
    <row r="59" spans="1:11" ht="15" customHeight="1">
      <c r="A59" s="19">
        <v>55</v>
      </c>
      <c r="B59" s="51" t="s">
        <v>106</v>
      </c>
      <c r="C59" s="3"/>
      <c r="D59" s="50">
        <v>8</v>
      </c>
      <c r="E59" s="41" t="s">
        <v>105</v>
      </c>
      <c r="F59" s="18">
        <f>SUM(C59,D59)</f>
        <v>8</v>
      </c>
      <c r="G59" s="2"/>
      <c r="H59" s="3"/>
      <c r="I59" s="41" t="s">
        <v>105</v>
      </c>
      <c r="J59" s="50">
        <v>8</v>
      </c>
      <c r="K59" s="7"/>
    </row>
    <row r="60" spans="1:11" ht="15" customHeight="1">
      <c r="A60" s="19">
        <v>56</v>
      </c>
      <c r="B60" s="52" t="s">
        <v>104</v>
      </c>
      <c r="C60" s="3"/>
      <c r="D60" s="50">
        <v>0.8</v>
      </c>
      <c r="E60" s="41" t="s">
        <v>7</v>
      </c>
      <c r="F60" s="18">
        <f>SUM(C60,D60)</f>
        <v>0.8</v>
      </c>
      <c r="G60" s="2"/>
      <c r="H60" s="3"/>
      <c r="I60" s="41" t="s">
        <v>7</v>
      </c>
      <c r="J60" s="50">
        <v>0.8</v>
      </c>
      <c r="K60" s="7"/>
    </row>
    <row r="61" spans="1:11" ht="15" customHeight="1">
      <c r="A61" s="19">
        <v>57</v>
      </c>
      <c r="B61" s="51" t="s">
        <v>103</v>
      </c>
      <c r="C61" s="3"/>
      <c r="D61" s="50">
        <v>16.22</v>
      </c>
      <c r="E61" s="41" t="s">
        <v>7</v>
      </c>
      <c r="F61" s="18">
        <f>SUM(C61,D61)</f>
        <v>16.22</v>
      </c>
      <c r="G61" s="2"/>
      <c r="H61" s="3"/>
      <c r="I61" s="41" t="s">
        <v>7</v>
      </c>
      <c r="J61" s="50">
        <v>16.22</v>
      </c>
      <c r="K61" s="7"/>
    </row>
    <row r="62" spans="1:11" ht="15" customHeight="1">
      <c r="A62" s="19">
        <v>58</v>
      </c>
      <c r="B62" s="51" t="s">
        <v>103</v>
      </c>
      <c r="C62" s="3"/>
      <c r="D62" s="50">
        <v>18.84</v>
      </c>
      <c r="E62" s="41" t="s">
        <v>99</v>
      </c>
      <c r="F62" s="18">
        <f>SUM(C62,D62)</f>
        <v>18.84</v>
      </c>
      <c r="G62" s="2"/>
      <c r="H62" s="3"/>
      <c r="I62" s="41" t="s">
        <v>99</v>
      </c>
      <c r="J62" s="50">
        <v>18.84</v>
      </c>
      <c r="K62" s="7"/>
    </row>
    <row r="63" spans="1:11" ht="15" customHeight="1">
      <c r="A63" s="19">
        <v>59</v>
      </c>
      <c r="B63" s="52" t="s">
        <v>102</v>
      </c>
      <c r="C63" s="3"/>
      <c r="D63" s="50">
        <v>0.9</v>
      </c>
      <c r="E63" s="41" t="s">
        <v>95</v>
      </c>
      <c r="F63" s="18">
        <f>SUM(C63,D63)</f>
        <v>0.9</v>
      </c>
      <c r="G63" s="2"/>
      <c r="H63" s="3"/>
      <c r="I63" s="41" t="s">
        <v>95</v>
      </c>
      <c r="J63" s="50">
        <v>0.9</v>
      </c>
      <c r="K63" s="7"/>
    </row>
    <row r="64" spans="1:11" ht="15" customHeight="1">
      <c r="A64" s="19">
        <v>60</v>
      </c>
      <c r="B64" s="52" t="s">
        <v>101</v>
      </c>
      <c r="C64" s="3"/>
      <c r="D64" s="50">
        <v>0.08</v>
      </c>
      <c r="E64" s="41" t="s">
        <v>7</v>
      </c>
      <c r="F64" s="18">
        <f>SUM(C64,D64)</f>
        <v>0.08</v>
      </c>
      <c r="G64" s="2"/>
      <c r="H64" s="3"/>
      <c r="I64" s="41" t="s">
        <v>7</v>
      </c>
      <c r="J64" s="50">
        <v>0.08</v>
      </c>
      <c r="K64" s="7"/>
    </row>
    <row r="65" spans="1:11" ht="15" customHeight="1">
      <c r="A65" s="19">
        <v>61</v>
      </c>
      <c r="B65" s="52" t="s">
        <v>100</v>
      </c>
      <c r="C65" s="3"/>
      <c r="D65" s="50">
        <v>134.27</v>
      </c>
      <c r="E65" s="41" t="s">
        <v>7</v>
      </c>
      <c r="F65" s="18">
        <f>SUM(C65,D65)</f>
        <v>134.27</v>
      </c>
      <c r="G65" s="2"/>
      <c r="H65" s="3"/>
      <c r="I65" s="41" t="s">
        <v>7</v>
      </c>
      <c r="J65" s="50">
        <v>134.27</v>
      </c>
      <c r="K65" s="7"/>
    </row>
    <row r="66" spans="1:11" ht="15" customHeight="1">
      <c r="A66" s="19">
        <v>62</v>
      </c>
      <c r="B66" s="52" t="s">
        <v>96</v>
      </c>
      <c r="C66" s="3"/>
      <c r="D66" s="50">
        <v>37.34</v>
      </c>
      <c r="E66" s="41" t="s">
        <v>99</v>
      </c>
      <c r="F66" s="18">
        <f>SUM(C66,D66)</f>
        <v>37.34</v>
      </c>
      <c r="G66" s="2"/>
      <c r="H66" s="3"/>
      <c r="I66" s="41" t="s">
        <v>99</v>
      </c>
      <c r="J66" s="50">
        <v>37.34</v>
      </c>
      <c r="K66" s="7"/>
    </row>
    <row r="67" spans="1:11" ht="15" customHeight="1">
      <c r="A67" s="19">
        <v>63</v>
      </c>
      <c r="B67" s="52" t="s">
        <v>96</v>
      </c>
      <c r="C67" s="3"/>
      <c r="D67" s="50">
        <v>7.07</v>
      </c>
      <c r="E67" s="41" t="s">
        <v>98</v>
      </c>
      <c r="F67" s="18">
        <f>SUM(C67,D67)</f>
        <v>7.07</v>
      </c>
      <c r="G67" s="2"/>
      <c r="H67" s="3"/>
      <c r="I67" s="41" t="s">
        <v>98</v>
      </c>
      <c r="J67" s="50">
        <v>7.07</v>
      </c>
      <c r="K67" s="7"/>
    </row>
    <row r="68" spans="1:11" ht="15" customHeight="1">
      <c r="A68" s="19">
        <v>64</v>
      </c>
      <c r="B68" s="52" t="s">
        <v>96</v>
      </c>
      <c r="C68" s="3"/>
      <c r="D68" s="50">
        <v>11.76</v>
      </c>
      <c r="E68" s="41" t="s">
        <v>97</v>
      </c>
      <c r="F68" s="18">
        <f>SUM(C68,D68)</f>
        <v>11.76</v>
      </c>
      <c r="G68" s="2"/>
      <c r="H68" s="3"/>
      <c r="I68" s="41" t="s">
        <v>97</v>
      </c>
      <c r="J68" s="50">
        <v>11.76</v>
      </c>
      <c r="K68" s="7"/>
    </row>
    <row r="69" spans="1:11" ht="15" customHeight="1">
      <c r="A69" s="19">
        <v>65</v>
      </c>
      <c r="B69" s="52" t="s">
        <v>96</v>
      </c>
      <c r="C69" s="3"/>
      <c r="D69" s="50">
        <v>3</v>
      </c>
      <c r="E69" s="41" t="s">
        <v>95</v>
      </c>
      <c r="F69" s="18">
        <f>SUM(C69,D69)</f>
        <v>3</v>
      </c>
      <c r="G69" s="2"/>
      <c r="H69" s="3"/>
      <c r="I69" s="41" t="s">
        <v>95</v>
      </c>
      <c r="J69" s="50">
        <v>3</v>
      </c>
      <c r="K69" s="7"/>
    </row>
    <row r="70" spans="1:11" ht="15" customHeight="1">
      <c r="A70" s="19">
        <v>66</v>
      </c>
      <c r="B70" s="52" t="s">
        <v>94</v>
      </c>
      <c r="C70" s="3"/>
      <c r="D70" s="50">
        <v>67.56</v>
      </c>
      <c r="E70" s="41" t="s">
        <v>93</v>
      </c>
      <c r="F70" s="18">
        <f>SUM(C70,D70)</f>
        <v>67.56</v>
      </c>
      <c r="G70" s="2"/>
      <c r="H70" s="3"/>
      <c r="I70" s="41" t="s">
        <v>93</v>
      </c>
      <c r="J70" s="50">
        <v>67.56</v>
      </c>
      <c r="K70" s="7"/>
    </row>
    <row r="71" spans="1:11" ht="38.25" customHeight="1">
      <c r="A71" s="19">
        <v>67</v>
      </c>
      <c r="B71" s="51" t="s">
        <v>92</v>
      </c>
      <c r="C71" s="3"/>
      <c r="D71" s="50">
        <v>210</v>
      </c>
      <c r="E71" s="41" t="s">
        <v>7</v>
      </c>
      <c r="F71" s="18">
        <f>SUM(C71,D71)</f>
        <v>210</v>
      </c>
      <c r="G71" s="2"/>
      <c r="H71" s="3"/>
      <c r="I71" s="41" t="s">
        <v>7</v>
      </c>
      <c r="J71" s="50">
        <v>210</v>
      </c>
      <c r="K71" s="7"/>
    </row>
    <row r="72" spans="1:11" ht="15.75">
      <c r="A72" s="19">
        <v>68</v>
      </c>
      <c r="B72" s="49" t="s">
        <v>91</v>
      </c>
      <c r="C72" s="45">
        <v>18.49</v>
      </c>
      <c r="D72" s="48"/>
      <c r="E72" s="41"/>
      <c r="F72" s="18">
        <f>SUM(C72,D72)</f>
        <v>18.49</v>
      </c>
      <c r="G72" s="4"/>
      <c r="H72" s="45"/>
      <c r="I72" s="46"/>
      <c r="J72" s="48"/>
      <c r="K72" s="7"/>
    </row>
    <row r="73" spans="1:11" ht="15.75">
      <c r="A73" s="47"/>
      <c r="B73" s="4"/>
      <c r="C73" s="45"/>
      <c r="D73" s="45"/>
      <c r="E73" s="46"/>
      <c r="F73" s="18"/>
      <c r="G73" s="4"/>
      <c r="H73" s="45"/>
      <c r="I73" s="46"/>
      <c r="J73" s="45"/>
      <c r="K73" s="7"/>
    </row>
    <row r="74" spans="1:11" ht="15.75">
      <c r="A74" s="4"/>
      <c r="B74" s="13" t="s">
        <v>6</v>
      </c>
      <c r="C74" s="14">
        <f>SUM(C5:C73)</f>
        <v>18.49</v>
      </c>
      <c r="D74" s="14">
        <f>SUM(D5:D73)</f>
        <v>17751.53</v>
      </c>
      <c r="E74" s="15"/>
      <c r="F74" s="16">
        <f>SUM(C74,D74)</f>
        <v>17770.02</v>
      </c>
      <c r="G74" s="40"/>
      <c r="H74" s="14">
        <f>SUM(H5:H73)</f>
        <v>0</v>
      </c>
      <c r="I74" s="15"/>
      <c r="J74" s="14">
        <f>SUM(J5:J73)</f>
        <v>17751.53</v>
      </c>
      <c r="K74" s="17">
        <f>C74-H74</f>
        <v>18.49</v>
      </c>
    </row>
    <row r="76" ht="15">
      <c r="D76" s="44"/>
    </row>
    <row r="77" spans="2:8" ht="15.75">
      <c r="B77" s="11" t="s">
        <v>90</v>
      </c>
      <c r="C77" s="44"/>
      <c r="F77" s="8"/>
      <c r="G77" s="37" t="s">
        <v>89</v>
      </c>
      <c r="H77" s="37"/>
    </row>
    <row r="78" spans="2:8" ht="15">
      <c r="B78" s="11"/>
      <c r="F78" s="9" t="s">
        <v>3</v>
      </c>
      <c r="G78" s="10"/>
      <c r="H78" s="10"/>
    </row>
    <row r="79" spans="2:8" ht="15.75">
      <c r="B79" s="11" t="s">
        <v>64</v>
      </c>
      <c r="F79" s="8"/>
      <c r="G79" s="37" t="s">
        <v>88</v>
      </c>
      <c r="H79" s="38"/>
    </row>
    <row r="80" spans="6:8" ht="15">
      <c r="F80" s="9" t="s">
        <v>3</v>
      </c>
      <c r="G80" s="10"/>
      <c r="H80" s="10"/>
    </row>
  </sheetData>
  <sheetProtection/>
  <mergeCells count="10">
    <mergeCell ref="K3:K4"/>
    <mergeCell ref="A2:K2"/>
    <mergeCell ref="B1:J1"/>
    <mergeCell ref="C3:E3"/>
    <mergeCell ref="G79:H79"/>
    <mergeCell ref="G77:H77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80" zoomScaleNormal="75" zoomScaleSheetLayoutView="80" zoomScalePageLayoutView="0" workbookViewId="0" topLeftCell="A1">
      <selection activeCell="B5" sqref="B5"/>
    </sheetView>
  </sheetViews>
  <sheetFormatPr defaultColWidth="9.140625" defaultRowHeight="15"/>
  <cols>
    <col min="1" max="1" width="8.421875" style="0" customWidth="1"/>
    <col min="2" max="2" width="30.8515625" style="0" customWidth="1"/>
    <col min="3" max="3" width="16.28125" style="0" customWidth="1"/>
    <col min="4" max="4" width="14.71093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32.28125" style="0" customWidth="1"/>
    <col min="11" max="11" width="54.421875" style="0" customWidth="1"/>
  </cols>
  <sheetData>
    <row r="1" spans="1:11" ht="61.5" customHeight="1">
      <c r="A1" s="1"/>
      <c r="B1" s="68" t="s">
        <v>200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199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71.25" customHeight="1">
      <c r="A5" s="19">
        <v>1</v>
      </c>
      <c r="B5" s="65" t="s">
        <v>198</v>
      </c>
      <c r="C5" s="3"/>
      <c r="D5" s="64">
        <v>24.7</v>
      </c>
      <c r="E5" s="41" t="s">
        <v>197</v>
      </c>
      <c r="F5" s="63">
        <v>24.7</v>
      </c>
      <c r="G5" s="2"/>
      <c r="H5" s="18"/>
      <c r="I5" s="41" t="s">
        <v>197</v>
      </c>
      <c r="J5" s="63">
        <v>24.7</v>
      </c>
      <c r="K5" s="7"/>
    </row>
    <row r="6" spans="1:11" ht="47.25" customHeight="1">
      <c r="A6" s="19">
        <v>2</v>
      </c>
      <c r="B6" s="19" t="s">
        <v>196</v>
      </c>
      <c r="C6" s="3"/>
      <c r="D6" s="64">
        <v>3.6</v>
      </c>
      <c r="E6" s="41" t="s">
        <v>195</v>
      </c>
      <c r="F6" s="63">
        <v>3.6</v>
      </c>
      <c r="G6" s="2"/>
      <c r="H6" s="18"/>
      <c r="I6" s="41" t="s">
        <v>195</v>
      </c>
      <c r="J6" s="63">
        <v>3.6</v>
      </c>
      <c r="K6" s="7"/>
    </row>
    <row r="7" spans="1:11" ht="36" customHeight="1">
      <c r="A7" s="19">
        <v>3</v>
      </c>
      <c r="B7" s="65" t="s">
        <v>194</v>
      </c>
      <c r="C7" s="3"/>
      <c r="D7" s="64">
        <v>29.2</v>
      </c>
      <c r="E7" s="41" t="s">
        <v>193</v>
      </c>
      <c r="F7" s="63">
        <v>29.2</v>
      </c>
      <c r="G7" s="2"/>
      <c r="H7" s="18"/>
      <c r="I7" s="41" t="s">
        <v>193</v>
      </c>
      <c r="J7" s="63">
        <v>29.2</v>
      </c>
      <c r="K7" s="7"/>
    </row>
    <row r="8" spans="1:11" ht="36" customHeight="1">
      <c r="A8" s="19">
        <v>4</v>
      </c>
      <c r="B8" s="66" t="s">
        <v>192</v>
      </c>
      <c r="C8" s="3"/>
      <c r="D8" s="64">
        <v>1.82</v>
      </c>
      <c r="E8" s="41" t="s">
        <v>191</v>
      </c>
      <c r="F8" s="63">
        <v>1.82</v>
      </c>
      <c r="G8" s="2"/>
      <c r="H8" s="3"/>
      <c r="I8" s="41" t="s">
        <v>190</v>
      </c>
      <c r="J8" s="63">
        <v>1.82</v>
      </c>
      <c r="K8" s="7"/>
    </row>
    <row r="9" spans="1:11" ht="56.25" customHeight="1">
      <c r="A9" s="19">
        <v>5</v>
      </c>
      <c r="B9" s="19" t="s">
        <v>189</v>
      </c>
      <c r="C9" s="3"/>
      <c r="D9" s="64">
        <v>11.1</v>
      </c>
      <c r="E9" s="41" t="s">
        <v>178</v>
      </c>
      <c r="F9" s="63">
        <v>11.1</v>
      </c>
      <c r="G9" s="2"/>
      <c r="H9" s="3"/>
      <c r="I9" s="41" t="s">
        <v>178</v>
      </c>
      <c r="J9" s="67">
        <v>11.1</v>
      </c>
      <c r="K9" s="7"/>
    </row>
    <row r="10" spans="1:11" ht="36" customHeight="1">
      <c r="A10" s="19">
        <v>6</v>
      </c>
      <c r="B10" s="66" t="s">
        <v>188</v>
      </c>
      <c r="C10" s="3"/>
      <c r="D10" s="64">
        <v>108.6</v>
      </c>
      <c r="E10" s="41" t="s">
        <v>187</v>
      </c>
      <c r="F10" s="63">
        <v>108.6</v>
      </c>
      <c r="G10" s="2"/>
      <c r="H10" s="3"/>
      <c r="I10" s="41" t="str">
        <f>$I$9</f>
        <v>лікар.засоби</v>
      </c>
      <c r="J10" s="63">
        <v>108.6</v>
      </c>
      <c r="K10" s="7"/>
    </row>
    <row r="11" spans="1:11" ht="36" customHeight="1">
      <c r="A11" s="19">
        <v>7</v>
      </c>
      <c r="B11" s="65" t="s">
        <v>186</v>
      </c>
      <c r="C11" s="3"/>
      <c r="D11" s="64">
        <v>16.7</v>
      </c>
      <c r="E11" s="41" t="s">
        <v>185</v>
      </c>
      <c r="F11" s="63">
        <v>16.7</v>
      </c>
      <c r="G11" s="2"/>
      <c r="H11" s="3"/>
      <c r="I11" s="65" t="s">
        <v>184</v>
      </c>
      <c r="J11" s="63">
        <v>16.7</v>
      </c>
      <c r="K11" s="7"/>
    </row>
    <row r="12" spans="1:11" ht="36" customHeight="1">
      <c r="A12" s="19">
        <v>8</v>
      </c>
      <c r="B12" s="19" t="s">
        <v>168</v>
      </c>
      <c r="C12" s="3"/>
      <c r="D12" s="64">
        <v>443.25</v>
      </c>
      <c r="E12" s="41" t="s">
        <v>167</v>
      </c>
      <c r="F12" s="63">
        <v>475.6</v>
      </c>
      <c r="G12" s="2"/>
      <c r="H12" s="3"/>
      <c r="I12" s="41" t="s">
        <v>167</v>
      </c>
      <c r="J12" s="63">
        <v>443.25</v>
      </c>
      <c r="K12" s="7"/>
    </row>
    <row r="13" spans="1:11" ht="39.75" customHeight="1">
      <c r="A13" s="19">
        <v>9</v>
      </c>
      <c r="B13" s="19" t="s">
        <v>183</v>
      </c>
      <c r="C13" s="3"/>
      <c r="D13" s="64">
        <v>30</v>
      </c>
      <c r="E13" s="41" t="s">
        <v>182</v>
      </c>
      <c r="F13" s="63">
        <v>30</v>
      </c>
      <c r="G13" s="2"/>
      <c r="H13" s="3"/>
      <c r="I13" s="41" t="s">
        <v>182</v>
      </c>
      <c r="J13" s="63">
        <v>30</v>
      </c>
      <c r="K13" s="7"/>
    </row>
    <row r="14" spans="1:11" ht="36" customHeight="1">
      <c r="A14" s="19">
        <v>10</v>
      </c>
      <c r="B14" s="19" t="s">
        <v>181</v>
      </c>
      <c r="C14" s="3"/>
      <c r="D14" s="64">
        <v>987.3</v>
      </c>
      <c r="E14" s="41" t="s">
        <v>167</v>
      </c>
      <c r="F14" s="63">
        <v>987.3</v>
      </c>
      <c r="G14" s="2"/>
      <c r="H14" s="3"/>
      <c r="I14" s="41" t="s">
        <v>167</v>
      </c>
      <c r="J14" s="63">
        <v>987.3</v>
      </c>
      <c r="K14" s="7"/>
    </row>
    <row r="15" spans="1:11" ht="36" customHeight="1">
      <c r="A15" s="19">
        <v>11</v>
      </c>
      <c r="B15" s="19" t="s">
        <v>180</v>
      </c>
      <c r="C15" s="3"/>
      <c r="D15" s="64">
        <v>4</v>
      </c>
      <c r="E15" s="41" t="s">
        <v>178</v>
      </c>
      <c r="F15" s="63">
        <v>4</v>
      </c>
      <c r="G15" s="2"/>
      <c r="H15" s="3"/>
      <c r="I15" s="41" t="s">
        <v>178</v>
      </c>
      <c r="J15" s="63">
        <v>4</v>
      </c>
      <c r="K15" s="7"/>
    </row>
    <row r="16" spans="1:11" ht="36" customHeight="1">
      <c r="A16" s="19">
        <v>12</v>
      </c>
      <c r="B16" s="19" t="s">
        <v>179</v>
      </c>
      <c r="C16" s="3"/>
      <c r="D16" s="64">
        <v>104.5</v>
      </c>
      <c r="E16" s="41" t="s">
        <v>178</v>
      </c>
      <c r="F16" s="63">
        <v>104.5</v>
      </c>
      <c r="G16" s="2"/>
      <c r="H16" s="3"/>
      <c r="I16" s="41" t="s">
        <v>178</v>
      </c>
      <c r="J16" s="63">
        <v>104.5</v>
      </c>
      <c r="K16" s="7"/>
    </row>
    <row r="17" spans="1:11" ht="36" customHeight="1">
      <c r="A17" s="19">
        <v>13</v>
      </c>
      <c r="B17" s="19" t="s">
        <v>103</v>
      </c>
      <c r="C17" s="3"/>
      <c r="D17" s="64">
        <v>2078.6</v>
      </c>
      <c r="E17" s="41" t="s">
        <v>177</v>
      </c>
      <c r="F17" s="63">
        <v>2078.6</v>
      </c>
      <c r="G17" s="2"/>
      <c r="H17" s="3"/>
      <c r="I17" s="41" t="str">
        <f>$E$17</f>
        <v>облад.,інструм.,медич.пакет</v>
      </c>
      <c r="J17" s="63">
        <v>2078.6</v>
      </c>
      <c r="K17" s="7"/>
    </row>
    <row r="18" spans="1:11" ht="36" customHeight="1">
      <c r="A18" s="19">
        <v>14</v>
      </c>
      <c r="B18" s="19" t="s">
        <v>176</v>
      </c>
      <c r="C18" s="3"/>
      <c r="D18" s="64">
        <v>123.2</v>
      </c>
      <c r="E18" s="41" t="s">
        <v>175</v>
      </c>
      <c r="F18" s="63">
        <v>123.2</v>
      </c>
      <c r="G18" s="2"/>
      <c r="H18" s="3"/>
      <c r="I18" s="41" t="str">
        <f>$E$18</f>
        <v>засоби гігієни</v>
      </c>
      <c r="J18" s="63">
        <v>123.2</v>
      </c>
      <c r="K18" s="7"/>
    </row>
    <row r="19" spans="1:11" ht="36" customHeight="1">
      <c r="A19" s="19">
        <v>15</v>
      </c>
      <c r="B19" s="19" t="s">
        <v>174</v>
      </c>
      <c r="C19" s="3"/>
      <c r="D19" s="64">
        <v>0.03</v>
      </c>
      <c r="E19" s="41" t="s">
        <v>17</v>
      </c>
      <c r="F19" s="63">
        <v>0.03</v>
      </c>
      <c r="G19" s="2"/>
      <c r="H19" s="3"/>
      <c r="I19" s="41" t="s">
        <v>17</v>
      </c>
      <c r="J19" s="63">
        <v>0.03</v>
      </c>
      <c r="K19" s="7"/>
    </row>
    <row r="20" spans="1:11" ht="36" customHeight="1">
      <c r="A20" s="19">
        <v>16</v>
      </c>
      <c r="B20" s="19" t="s">
        <v>173</v>
      </c>
      <c r="C20" s="3"/>
      <c r="D20" s="64">
        <v>36.1</v>
      </c>
      <c r="E20" s="41" t="s">
        <v>172</v>
      </c>
      <c r="F20" s="63">
        <v>36.1</v>
      </c>
      <c r="G20" s="2"/>
      <c r="H20" s="3"/>
      <c r="I20" s="41" t="str">
        <f>$E$20</f>
        <v>мед.виоби</v>
      </c>
      <c r="J20" s="63">
        <v>36.1</v>
      </c>
      <c r="K20" s="7"/>
    </row>
    <row r="21" spans="1:11" ht="36" customHeight="1">
      <c r="A21" s="19">
        <v>17</v>
      </c>
      <c r="B21" s="19" t="s">
        <v>171</v>
      </c>
      <c r="C21" s="3"/>
      <c r="D21" s="64">
        <v>74.9</v>
      </c>
      <c r="E21" s="41" t="s">
        <v>170</v>
      </c>
      <c r="F21" s="63">
        <v>74.9</v>
      </c>
      <c r="G21" s="2"/>
      <c r="H21" s="3"/>
      <c r="I21" s="41" t="str">
        <f>$E$21</f>
        <v>тверд.інвентар</v>
      </c>
      <c r="J21" s="63">
        <v>74.9</v>
      </c>
      <c r="K21" s="7"/>
    </row>
    <row r="22" spans="1:11" ht="36" customHeight="1">
      <c r="A22" s="19">
        <v>18</v>
      </c>
      <c r="B22" s="19" t="s">
        <v>169</v>
      </c>
      <c r="C22" s="3"/>
      <c r="D22" s="64">
        <v>25.2</v>
      </c>
      <c r="E22" s="41" t="str">
        <f>$E$21</f>
        <v>тверд.інвентар</v>
      </c>
      <c r="F22" s="63">
        <v>25.2</v>
      </c>
      <c r="G22" s="2"/>
      <c r="H22" s="3"/>
      <c r="I22" s="41" t="str">
        <f>$I$21</f>
        <v>тверд.інвентар</v>
      </c>
      <c r="J22" s="63">
        <v>25.2</v>
      </c>
      <c r="K22" s="7"/>
    </row>
    <row r="23" spans="1:11" ht="36" customHeight="1">
      <c r="A23" s="19">
        <v>19</v>
      </c>
      <c r="B23" s="19" t="s">
        <v>168</v>
      </c>
      <c r="C23" s="3"/>
      <c r="D23" s="64">
        <v>6144.8</v>
      </c>
      <c r="E23" s="41" t="s">
        <v>167</v>
      </c>
      <c r="F23" s="63">
        <v>6144.8</v>
      </c>
      <c r="G23" s="2"/>
      <c r="H23" s="3"/>
      <c r="I23" s="41" t="s">
        <v>167</v>
      </c>
      <c r="J23" s="63">
        <v>6144.8</v>
      </c>
      <c r="K23" s="7"/>
    </row>
    <row r="24" spans="1:11" ht="36" customHeight="1">
      <c r="A24" s="19">
        <v>20</v>
      </c>
      <c r="B24" s="19" t="s">
        <v>166</v>
      </c>
      <c r="C24" s="3"/>
      <c r="D24" s="64">
        <v>3.9</v>
      </c>
      <c r="E24" s="41" t="s">
        <v>165</v>
      </c>
      <c r="F24" s="63">
        <v>3.9</v>
      </c>
      <c r="G24" s="2"/>
      <c r="H24" s="3"/>
      <c r="I24" s="41" t="s">
        <v>165</v>
      </c>
      <c r="J24" s="63">
        <v>3.9</v>
      </c>
      <c r="K24" s="7"/>
    </row>
    <row r="25" spans="1:11" ht="36" customHeight="1">
      <c r="A25" s="19"/>
      <c r="B25" s="19"/>
      <c r="C25" s="3"/>
      <c r="D25" s="64"/>
      <c r="E25" s="41"/>
      <c r="F25" s="63"/>
      <c r="G25" s="2"/>
      <c r="H25" s="3"/>
      <c r="I25" s="41"/>
      <c r="J25" s="63"/>
      <c r="K25" s="7"/>
    </row>
    <row r="26" spans="1:11" ht="36" customHeight="1">
      <c r="A26" s="19"/>
      <c r="B26" s="19"/>
      <c r="C26" s="3"/>
      <c r="D26" s="64"/>
      <c r="E26" s="41"/>
      <c r="F26" s="63"/>
      <c r="G26" s="2"/>
      <c r="H26" s="3"/>
      <c r="I26" s="41"/>
      <c r="J26" s="63"/>
      <c r="K26" s="7"/>
    </row>
    <row r="27" spans="1:11" ht="36" customHeight="1">
      <c r="A27" s="19"/>
      <c r="B27" s="19" t="s">
        <v>67</v>
      </c>
      <c r="C27" s="64">
        <v>203.5</v>
      </c>
      <c r="D27" s="64"/>
      <c r="E27" s="41"/>
      <c r="F27" s="63"/>
      <c r="G27" s="2">
        <v>2210</v>
      </c>
      <c r="H27" s="3">
        <v>4.6</v>
      </c>
      <c r="I27" s="41" t="s">
        <v>164</v>
      </c>
      <c r="J27" s="63"/>
      <c r="K27" s="7"/>
    </row>
    <row r="28" spans="1:11" ht="36" customHeight="1">
      <c r="A28" s="19"/>
      <c r="B28" s="19" t="s">
        <v>163</v>
      </c>
      <c r="C28" s="3"/>
      <c r="D28" s="64"/>
      <c r="E28" s="41"/>
      <c r="F28" s="63"/>
      <c r="G28" s="2">
        <v>2220</v>
      </c>
      <c r="H28" s="3"/>
      <c r="I28" s="41" t="s">
        <v>162</v>
      </c>
      <c r="J28" s="63"/>
      <c r="K28" s="7"/>
    </row>
    <row r="29" spans="1:11" ht="36" customHeight="1">
      <c r="A29" s="19"/>
      <c r="B29" s="19"/>
      <c r="C29" s="3"/>
      <c r="D29" s="64"/>
      <c r="E29" s="41"/>
      <c r="F29" s="63"/>
      <c r="G29" s="2">
        <v>2240</v>
      </c>
      <c r="H29" s="3">
        <v>3.8</v>
      </c>
      <c r="I29" s="41" t="s">
        <v>109</v>
      </c>
      <c r="J29" s="63"/>
      <c r="K29" s="7"/>
    </row>
    <row r="30" spans="1:11" ht="36" customHeight="1">
      <c r="A30" s="19"/>
      <c r="B30" s="19"/>
      <c r="C30" s="3"/>
      <c r="D30" s="64"/>
      <c r="E30" s="41"/>
      <c r="F30" s="63"/>
      <c r="G30" s="2">
        <v>2800</v>
      </c>
      <c r="H30" s="3">
        <v>24.2</v>
      </c>
      <c r="I30" s="41" t="s">
        <v>161</v>
      </c>
      <c r="J30" s="63"/>
      <c r="K30" s="7"/>
    </row>
    <row r="31" spans="1:11" ht="36" customHeight="1">
      <c r="A31" s="19"/>
      <c r="B31" s="19"/>
      <c r="C31" s="3"/>
      <c r="D31" s="64"/>
      <c r="E31" s="41"/>
      <c r="F31" s="63"/>
      <c r="G31" s="2">
        <v>2282</v>
      </c>
      <c r="H31" s="3"/>
      <c r="I31" s="41" t="s">
        <v>160</v>
      </c>
      <c r="J31" s="63"/>
      <c r="K31" s="7"/>
    </row>
    <row r="32" spans="1:11" ht="36" customHeight="1">
      <c r="A32" s="19"/>
      <c r="B32" s="19"/>
      <c r="C32" s="3"/>
      <c r="D32" s="64"/>
      <c r="E32" s="41"/>
      <c r="F32" s="63"/>
      <c r="G32" s="2">
        <v>2120</v>
      </c>
      <c r="H32" s="3"/>
      <c r="I32" s="41"/>
      <c r="J32" s="63"/>
      <c r="K32" s="7"/>
    </row>
    <row r="33" spans="1:11" ht="33.75" customHeight="1">
      <c r="A33" s="4"/>
      <c r="B33" s="13" t="s">
        <v>6</v>
      </c>
      <c r="C33" s="61">
        <v>203.5</v>
      </c>
      <c r="D33" s="62">
        <f>SUM(D5:D25)</f>
        <v>10251.5</v>
      </c>
      <c r="E33" s="15"/>
      <c r="F33" s="16"/>
      <c r="G33" s="40"/>
      <c r="H33" s="61">
        <v>32.6</v>
      </c>
      <c r="I33" s="15"/>
      <c r="J33" s="61">
        <f>SUM(J5:J32)</f>
        <v>10251.5</v>
      </c>
      <c r="K33" s="60" t="s">
        <v>159</v>
      </c>
    </row>
    <row r="34" spans="2:4" ht="18.75">
      <c r="B34" s="59" t="s">
        <v>158</v>
      </c>
      <c r="C34" s="58">
        <v>4.9</v>
      </c>
      <c r="D34" s="44"/>
    </row>
    <row r="35" ht="15">
      <c r="B35" s="11" t="s">
        <v>157</v>
      </c>
    </row>
    <row r="36" spans="2:8" ht="15.75">
      <c r="B36" s="11"/>
      <c r="F36" s="8"/>
      <c r="G36" s="37" t="s">
        <v>156</v>
      </c>
      <c r="H36" s="38"/>
    </row>
    <row r="37" spans="2:8" ht="15">
      <c r="B37" s="11" t="s">
        <v>155</v>
      </c>
      <c r="F37" s="9" t="s">
        <v>3</v>
      </c>
      <c r="G37" s="10"/>
      <c r="H37" s="10"/>
    </row>
    <row r="38" spans="6:8" ht="15.75">
      <c r="F38" s="8"/>
      <c r="G38" s="37" t="s">
        <v>154</v>
      </c>
      <c r="H38" s="38"/>
    </row>
    <row r="39" spans="6:8" ht="15">
      <c r="F39" s="9" t="s">
        <v>3</v>
      </c>
      <c r="G39" s="10"/>
      <c r="H39" s="10"/>
    </row>
  </sheetData>
  <sheetProtection/>
  <mergeCells count="10">
    <mergeCell ref="K3:K4"/>
    <mergeCell ref="A2:K2"/>
    <mergeCell ref="B1:J1"/>
    <mergeCell ref="C3:E3"/>
    <mergeCell ref="G38:H38"/>
    <mergeCell ref="G36:H36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219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218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75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5" t="s">
        <v>5</v>
      </c>
      <c r="H4" s="5" t="s">
        <v>13</v>
      </c>
      <c r="I4" s="5" t="s">
        <v>9</v>
      </c>
      <c r="J4" s="5" t="s">
        <v>13</v>
      </c>
      <c r="K4" s="74"/>
    </row>
    <row r="5" spans="1:11" ht="66" customHeight="1">
      <c r="A5" s="19" t="s">
        <v>217</v>
      </c>
      <c r="B5" s="72" t="s">
        <v>212</v>
      </c>
      <c r="C5" s="24">
        <v>0</v>
      </c>
      <c r="D5" s="24">
        <v>2.2</v>
      </c>
      <c r="E5" s="72" t="s">
        <v>216</v>
      </c>
      <c r="F5" s="73">
        <f>SUM(C5,D5)</f>
        <v>2.2</v>
      </c>
      <c r="G5" s="12">
        <v>2210</v>
      </c>
      <c r="H5" s="24">
        <v>2.2</v>
      </c>
      <c r="I5" s="72" t="s">
        <v>216</v>
      </c>
      <c r="J5" s="24">
        <v>2.2</v>
      </c>
      <c r="K5" s="71">
        <v>0</v>
      </c>
    </row>
    <row r="6" spans="1:11" ht="63" customHeight="1">
      <c r="A6" s="19" t="s">
        <v>215</v>
      </c>
      <c r="B6" s="72" t="s">
        <v>212</v>
      </c>
      <c r="C6" s="24">
        <v>0</v>
      </c>
      <c r="D6" s="24">
        <v>3</v>
      </c>
      <c r="E6" s="72" t="s">
        <v>214</v>
      </c>
      <c r="F6" s="73">
        <f>SUM(C6,D6)</f>
        <v>3</v>
      </c>
      <c r="G6" s="12">
        <v>2210</v>
      </c>
      <c r="H6" s="24">
        <v>3</v>
      </c>
      <c r="I6" s="72" t="s">
        <v>214</v>
      </c>
      <c r="J6" s="24">
        <v>3</v>
      </c>
      <c r="K6" s="71">
        <v>0</v>
      </c>
    </row>
    <row r="7" spans="1:11" ht="31.5">
      <c r="A7" s="19" t="s">
        <v>213</v>
      </c>
      <c r="B7" s="72" t="s">
        <v>212</v>
      </c>
      <c r="C7" s="24">
        <v>0</v>
      </c>
      <c r="D7" s="24">
        <v>2.541</v>
      </c>
      <c r="E7" s="72" t="s">
        <v>211</v>
      </c>
      <c r="F7" s="73">
        <f>SUM(C7,D7)</f>
        <v>2.541</v>
      </c>
      <c r="G7" s="12">
        <v>2210</v>
      </c>
      <c r="H7" s="24">
        <v>2.54</v>
      </c>
      <c r="I7" s="72" t="s">
        <v>211</v>
      </c>
      <c r="J7" s="24">
        <v>2.54</v>
      </c>
      <c r="K7" s="71">
        <v>0</v>
      </c>
    </row>
    <row r="8" spans="1:11" ht="47.25">
      <c r="A8" s="19" t="s">
        <v>210</v>
      </c>
      <c r="B8" s="41" t="s">
        <v>205</v>
      </c>
      <c r="C8" s="3">
        <v>0</v>
      </c>
      <c r="D8" s="3">
        <v>2</v>
      </c>
      <c r="E8" s="41" t="s">
        <v>209</v>
      </c>
      <c r="F8" s="18">
        <f>SUM(C8,D8)</f>
        <v>2</v>
      </c>
      <c r="G8" s="70">
        <v>2210</v>
      </c>
      <c r="H8" s="3">
        <v>2</v>
      </c>
      <c r="I8" s="69" t="s">
        <v>209</v>
      </c>
      <c r="J8" s="3">
        <v>2</v>
      </c>
      <c r="K8" s="7">
        <v>0</v>
      </c>
    </row>
    <row r="9" spans="1:11" ht="47.25">
      <c r="A9" s="19" t="s">
        <v>208</v>
      </c>
      <c r="B9" s="41" t="s">
        <v>205</v>
      </c>
      <c r="C9" s="3">
        <v>0</v>
      </c>
      <c r="D9" s="3">
        <v>2</v>
      </c>
      <c r="E9" s="41" t="s">
        <v>207</v>
      </c>
      <c r="F9" s="18">
        <f>SUM(C9,D9)</f>
        <v>2</v>
      </c>
      <c r="G9" s="12">
        <v>2210</v>
      </c>
      <c r="H9" s="3">
        <v>2</v>
      </c>
      <c r="I9" s="41" t="s">
        <v>207</v>
      </c>
      <c r="J9" s="3">
        <v>2</v>
      </c>
      <c r="K9" s="7">
        <v>0</v>
      </c>
    </row>
    <row r="10" spans="1:11" ht="47.25">
      <c r="A10" s="19" t="s">
        <v>206</v>
      </c>
      <c r="B10" s="41" t="s">
        <v>205</v>
      </c>
      <c r="C10" s="3">
        <v>0</v>
      </c>
      <c r="D10" s="3">
        <v>3</v>
      </c>
      <c r="E10" s="41" t="s">
        <v>204</v>
      </c>
      <c r="F10" s="18">
        <f>SUM(C10,D10)</f>
        <v>3</v>
      </c>
      <c r="G10" s="12">
        <v>2210</v>
      </c>
      <c r="H10" s="3">
        <v>3</v>
      </c>
      <c r="I10" s="41" t="s">
        <v>204</v>
      </c>
      <c r="J10" s="3">
        <v>3</v>
      </c>
      <c r="K10" s="7">
        <v>0</v>
      </c>
    </row>
    <row r="11" spans="1:11" ht="15.75">
      <c r="A11" s="19"/>
      <c r="B11" s="2"/>
      <c r="C11" s="3"/>
      <c r="D11" s="3"/>
      <c r="E11" s="41"/>
      <c r="F11" s="18">
        <f>SUM(C11,D11)</f>
        <v>0</v>
      </c>
      <c r="G11" s="2"/>
      <c r="H11" s="3"/>
      <c r="I11" s="41"/>
      <c r="J11" s="3"/>
      <c r="K11" s="7"/>
    </row>
    <row r="12" spans="1:11" ht="15.75">
      <c r="A12" s="12"/>
      <c r="B12" s="2"/>
      <c r="C12" s="3"/>
      <c r="D12" s="3"/>
      <c r="E12" s="41"/>
      <c r="F12" s="18">
        <f>SUM(C12,D12)</f>
        <v>0</v>
      </c>
      <c r="G12" s="2"/>
      <c r="H12" s="3"/>
      <c r="I12" s="41"/>
      <c r="J12" s="3"/>
      <c r="K12" s="7"/>
    </row>
    <row r="13" spans="1:11" ht="15" customHeight="1">
      <c r="A13" s="12"/>
      <c r="B13" s="2"/>
      <c r="C13" s="3"/>
      <c r="D13" s="3"/>
      <c r="E13" s="41"/>
      <c r="F13" s="18">
        <f>SUM(C13,D13)</f>
        <v>0</v>
      </c>
      <c r="G13" s="2"/>
      <c r="H13" s="3"/>
      <c r="I13" s="41"/>
      <c r="J13" s="3"/>
      <c r="K13" s="7"/>
    </row>
    <row r="14" spans="1:11" ht="15.75">
      <c r="A14" s="19"/>
      <c r="B14" s="2"/>
      <c r="C14" s="3"/>
      <c r="D14" s="3"/>
      <c r="E14" s="41"/>
      <c r="F14" s="18">
        <f>SUM(C14,D14)</f>
        <v>0</v>
      </c>
      <c r="G14" s="2"/>
      <c r="H14" s="3"/>
      <c r="I14" s="41"/>
      <c r="J14" s="3"/>
      <c r="K14" s="7"/>
    </row>
    <row r="15" spans="1:11" ht="15.75">
      <c r="A15" s="19"/>
      <c r="B15" s="2"/>
      <c r="C15" s="3"/>
      <c r="D15" s="3"/>
      <c r="E15" s="41"/>
      <c r="F15" s="18">
        <f>SUM(C15,D15)</f>
        <v>0</v>
      </c>
      <c r="G15" s="2"/>
      <c r="H15" s="3"/>
      <c r="I15" s="41"/>
      <c r="J15" s="3"/>
      <c r="K15" s="7"/>
    </row>
    <row r="16" spans="1:11" ht="15.75">
      <c r="A16" s="19"/>
      <c r="B16" s="2"/>
      <c r="C16" s="3"/>
      <c r="D16" s="3"/>
      <c r="E16" s="41"/>
      <c r="F16" s="18">
        <f>SUM(C16,D16)</f>
        <v>0</v>
      </c>
      <c r="G16" s="2"/>
      <c r="H16" s="3"/>
      <c r="I16" s="41"/>
      <c r="J16" s="3"/>
      <c r="K16" s="7"/>
    </row>
    <row r="17" spans="1:11" ht="15.75">
      <c r="A17" s="19"/>
      <c r="B17" s="2"/>
      <c r="C17" s="3"/>
      <c r="D17" s="3"/>
      <c r="E17" s="41"/>
      <c r="F17" s="18">
        <f>SUM(C17,D17)</f>
        <v>0</v>
      </c>
      <c r="G17" s="2"/>
      <c r="H17" s="3"/>
      <c r="I17" s="41"/>
      <c r="J17" s="3"/>
      <c r="K17" s="7"/>
    </row>
    <row r="18" spans="1:11" ht="15.75">
      <c r="A18" s="19"/>
      <c r="B18" s="2"/>
      <c r="C18" s="3"/>
      <c r="D18" s="3"/>
      <c r="E18" s="41"/>
      <c r="F18" s="18">
        <f>SUM(C18,D18)</f>
        <v>0</v>
      </c>
      <c r="G18" s="2"/>
      <c r="H18" s="3"/>
      <c r="I18" s="41"/>
      <c r="J18" s="3"/>
      <c r="K18" s="7"/>
    </row>
    <row r="19" spans="1:11" ht="15.75">
      <c r="A19" s="19"/>
      <c r="B19" s="2"/>
      <c r="C19" s="3"/>
      <c r="D19" s="3"/>
      <c r="E19" s="41"/>
      <c r="F19" s="18">
        <f>SUM(C19,D19)</f>
        <v>0</v>
      </c>
      <c r="G19" s="2"/>
      <c r="H19" s="3"/>
      <c r="I19" s="41"/>
      <c r="J19" s="3"/>
      <c r="K19" s="7"/>
    </row>
    <row r="20" spans="1:11" ht="15.75">
      <c r="A20" s="19"/>
      <c r="B20" s="2"/>
      <c r="C20" s="3"/>
      <c r="D20" s="3"/>
      <c r="E20" s="41"/>
      <c r="F20" s="18">
        <f>SUM(C20,D20)</f>
        <v>0</v>
      </c>
      <c r="G20" s="2"/>
      <c r="H20" s="3"/>
      <c r="I20" s="41"/>
      <c r="J20" s="3"/>
      <c r="K20" s="7"/>
    </row>
    <row r="21" spans="1:11" ht="15.75">
      <c r="A21" s="19"/>
      <c r="B21" s="2"/>
      <c r="C21" s="3"/>
      <c r="D21" s="3"/>
      <c r="E21" s="41"/>
      <c r="F21" s="18">
        <f>SUM(C21,D21)</f>
        <v>0</v>
      </c>
      <c r="G21" s="2"/>
      <c r="H21" s="3"/>
      <c r="I21" s="41"/>
      <c r="J21" s="3"/>
      <c r="K21" s="7"/>
    </row>
    <row r="22" spans="1:11" ht="15.75">
      <c r="A22" s="12"/>
      <c r="B22" s="2"/>
      <c r="C22" s="3"/>
      <c r="D22" s="3"/>
      <c r="E22" s="41"/>
      <c r="F22" s="18">
        <f>SUM(C22,D22)</f>
        <v>0</v>
      </c>
      <c r="G22" s="2"/>
      <c r="H22" s="3"/>
      <c r="I22" s="41"/>
      <c r="J22" s="3"/>
      <c r="K22" s="7"/>
    </row>
    <row r="23" spans="1:11" ht="15.75">
      <c r="A23" s="12"/>
      <c r="B23" s="2"/>
      <c r="C23" s="3"/>
      <c r="D23" s="3"/>
      <c r="E23" s="41"/>
      <c r="F23" s="18">
        <f>SUM(C23,D23)</f>
        <v>0</v>
      </c>
      <c r="G23" s="2"/>
      <c r="H23" s="3"/>
      <c r="I23" s="41"/>
      <c r="J23" s="3"/>
      <c r="K23" s="7"/>
    </row>
    <row r="24" spans="1:11" ht="15.75">
      <c r="A24" s="19"/>
      <c r="B24" s="2"/>
      <c r="C24" s="3"/>
      <c r="D24" s="3"/>
      <c r="E24" s="41"/>
      <c r="F24" s="18">
        <f>SUM(C24,D24)</f>
        <v>0</v>
      </c>
      <c r="G24" s="2"/>
      <c r="H24" s="3"/>
      <c r="I24" s="41"/>
      <c r="J24" s="3"/>
      <c r="K24" s="7"/>
    </row>
    <row r="25" spans="1:11" ht="15.75">
      <c r="A25" s="19"/>
      <c r="B25" s="2"/>
      <c r="C25" s="3"/>
      <c r="D25" s="3"/>
      <c r="E25" s="41"/>
      <c r="F25" s="18">
        <f>SUM(C25,D25)</f>
        <v>0</v>
      </c>
      <c r="G25" s="2"/>
      <c r="H25" s="3"/>
      <c r="I25" s="41"/>
      <c r="J25" s="3"/>
      <c r="K25" s="7"/>
    </row>
    <row r="26" spans="1:11" ht="15.75">
      <c r="A26" s="19"/>
      <c r="B26" s="2"/>
      <c r="C26" s="3"/>
      <c r="D26" s="3"/>
      <c r="E26" s="41"/>
      <c r="F26" s="18">
        <f>SUM(C26,D26)</f>
        <v>0</v>
      </c>
      <c r="G26" s="2"/>
      <c r="H26" s="3"/>
      <c r="I26" s="41"/>
      <c r="J26" s="3"/>
      <c r="K26" s="7"/>
    </row>
    <row r="27" spans="1:11" ht="15.75">
      <c r="A27" s="19"/>
      <c r="B27" s="2"/>
      <c r="C27" s="3"/>
      <c r="D27" s="3"/>
      <c r="E27" s="41"/>
      <c r="F27" s="18">
        <f>SUM(C27,D27)</f>
        <v>0</v>
      </c>
      <c r="G27" s="2"/>
      <c r="H27" s="3"/>
      <c r="I27" s="41"/>
      <c r="J27" s="3"/>
      <c r="K27" s="7"/>
    </row>
    <row r="28" spans="1:11" ht="15.75">
      <c r="A28" s="19"/>
      <c r="B28" s="2"/>
      <c r="C28" s="3"/>
      <c r="D28" s="3"/>
      <c r="E28" s="41"/>
      <c r="F28" s="18">
        <f>SUM(C28,D28)</f>
        <v>0</v>
      </c>
      <c r="G28" s="2"/>
      <c r="H28" s="3"/>
      <c r="I28" s="41"/>
      <c r="J28" s="3"/>
      <c r="K28" s="7"/>
    </row>
    <row r="29" spans="1:11" ht="15.75">
      <c r="A29" s="19"/>
      <c r="B29" s="2"/>
      <c r="C29" s="3"/>
      <c r="D29" s="3"/>
      <c r="E29" s="41"/>
      <c r="F29" s="18">
        <f>SUM(C29,D29)</f>
        <v>0</v>
      </c>
      <c r="G29" s="2"/>
      <c r="H29" s="3"/>
      <c r="I29" s="41"/>
      <c r="J29" s="3"/>
      <c r="K29" s="7"/>
    </row>
    <row r="30" spans="1:11" ht="15.75">
      <c r="A30" s="19"/>
      <c r="B30" s="2"/>
      <c r="C30" s="3"/>
      <c r="D30" s="3"/>
      <c r="E30" s="41"/>
      <c r="F30" s="18">
        <f>SUM(C30,D30)</f>
        <v>0</v>
      </c>
      <c r="G30" s="2"/>
      <c r="H30" s="3"/>
      <c r="I30" s="41"/>
      <c r="J30" s="3"/>
      <c r="K30" s="7"/>
    </row>
    <row r="31" spans="1:11" ht="15.75">
      <c r="A31" s="19"/>
      <c r="B31" s="2"/>
      <c r="C31" s="3"/>
      <c r="D31" s="3"/>
      <c r="E31" s="41"/>
      <c r="F31" s="18">
        <f>SUM(C31,D31)</f>
        <v>0</v>
      </c>
      <c r="G31" s="2"/>
      <c r="H31" s="3"/>
      <c r="I31" s="41"/>
      <c r="J31" s="3"/>
      <c r="K31" s="7"/>
    </row>
    <row r="32" spans="1:11" ht="15.75">
      <c r="A32" s="12"/>
      <c r="B32" s="2"/>
      <c r="C32" s="3"/>
      <c r="D32" s="3"/>
      <c r="E32" s="41"/>
      <c r="F32" s="18">
        <f>SUM(C32,D32)</f>
        <v>0</v>
      </c>
      <c r="G32" s="2"/>
      <c r="H32" s="3"/>
      <c r="I32" s="41"/>
      <c r="J32" s="3"/>
      <c r="K32" s="7"/>
    </row>
    <row r="33" spans="1:11" ht="15.75">
      <c r="A33" s="12"/>
      <c r="B33" s="2"/>
      <c r="C33" s="3"/>
      <c r="D33" s="3"/>
      <c r="E33" s="41"/>
      <c r="F33" s="18">
        <f>SUM(C33,D33)</f>
        <v>0</v>
      </c>
      <c r="G33" s="2"/>
      <c r="H33" s="3"/>
      <c r="I33" s="41"/>
      <c r="J33" s="3"/>
      <c r="K33" s="7"/>
    </row>
    <row r="34" spans="1:11" ht="15.75">
      <c r="A34" s="19"/>
      <c r="B34" s="2"/>
      <c r="C34" s="3"/>
      <c r="D34" s="3"/>
      <c r="E34" s="41"/>
      <c r="F34" s="18">
        <f>SUM(C34,D34)</f>
        <v>0</v>
      </c>
      <c r="G34" s="2"/>
      <c r="H34" s="3"/>
      <c r="I34" s="41"/>
      <c r="J34" s="3"/>
      <c r="K34" s="7"/>
    </row>
    <row r="35" spans="1:11" ht="15.75">
      <c r="A35" s="19"/>
      <c r="B35" s="2"/>
      <c r="C35" s="3"/>
      <c r="D35" s="3"/>
      <c r="E35" s="41"/>
      <c r="F35" s="18">
        <f>SUM(C35,D35)</f>
        <v>0</v>
      </c>
      <c r="G35" s="2"/>
      <c r="H35" s="3"/>
      <c r="I35" s="41"/>
      <c r="J35" s="3"/>
      <c r="K35" s="7"/>
    </row>
    <row r="36" spans="1:11" ht="15.75">
      <c r="A36" s="19"/>
      <c r="B36" s="2"/>
      <c r="C36" s="3"/>
      <c r="D36" s="3"/>
      <c r="E36" s="41"/>
      <c r="F36" s="18">
        <f>SUM(C36,D36)</f>
        <v>0</v>
      </c>
      <c r="G36" s="2"/>
      <c r="H36" s="3"/>
      <c r="I36" s="41"/>
      <c r="J36" s="3"/>
      <c r="K36" s="7"/>
    </row>
    <row r="37" spans="1:11" ht="15.75">
      <c r="A37" s="19"/>
      <c r="B37" s="2"/>
      <c r="C37" s="3"/>
      <c r="D37" s="3"/>
      <c r="E37" s="41"/>
      <c r="F37" s="18">
        <f>SUM(C37,D37)</f>
        <v>0</v>
      </c>
      <c r="G37" s="2"/>
      <c r="H37" s="3"/>
      <c r="I37" s="41"/>
      <c r="J37" s="3"/>
      <c r="K37" s="7"/>
    </row>
    <row r="38" spans="1:11" ht="15.75">
      <c r="A38" s="19"/>
      <c r="B38" s="2"/>
      <c r="C38" s="3"/>
      <c r="D38" s="3"/>
      <c r="E38" s="41"/>
      <c r="F38" s="18">
        <f>SUM(C38,D38)</f>
        <v>0</v>
      </c>
      <c r="G38" s="2"/>
      <c r="H38" s="3"/>
      <c r="I38" s="41"/>
      <c r="J38" s="3"/>
      <c r="K38" s="7"/>
    </row>
    <row r="39" spans="1:11" ht="15.75">
      <c r="A39" s="19"/>
      <c r="B39" s="2"/>
      <c r="C39" s="3"/>
      <c r="D39" s="3"/>
      <c r="E39" s="41"/>
      <c r="F39" s="18">
        <f>SUM(C39,D39)</f>
        <v>0</v>
      </c>
      <c r="G39" s="2"/>
      <c r="H39" s="3"/>
      <c r="I39" s="41"/>
      <c r="J39" s="3"/>
      <c r="K39" s="7"/>
    </row>
    <row r="40" spans="1:11" ht="15.75">
      <c r="A40" s="19"/>
      <c r="B40" s="2"/>
      <c r="C40" s="3"/>
      <c r="D40" s="3"/>
      <c r="E40" s="41"/>
      <c r="F40" s="18">
        <f>SUM(C40,D40)</f>
        <v>0</v>
      </c>
      <c r="G40" s="2"/>
      <c r="H40" s="3"/>
      <c r="I40" s="41"/>
      <c r="J40" s="3"/>
      <c r="K40" s="7"/>
    </row>
    <row r="41" spans="1:11" ht="15.75">
      <c r="A41" s="19"/>
      <c r="B41" s="2"/>
      <c r="C41" s="3"/>
      <c r="D41" s="3"/>
      <c r="E41" s="41"/>
      <c r="F41" s="18">
        <f>SUM(C41,D41)</f>
        <v>0</v>
      </c>
      <c r="G41" s="2"/>
      <c r="H41" s="3"/>
      <c r="I41" s="41"/>
      <c r="J41" s="3"/>
      <c r="K41" s="7"/>
    </row>
    <row r="42" spans="1:11" ht="15.75">
      <c r="A42" s="12"/>
      <c r="B42" s="2"/>
      <c r="C42" s="3"/>
      <c r="D42" s="3"/>
      <c r="E42" s="41"/>
      <c r="F42" s="18">
        <f>SUM(C42,D42)</f>
        <v>0</v>
      </c>
      <c r="G42" s="2"/>
      <c r="H42" s="3"/>
      <c r="I42" s="41"/>
      <c r="J42" s="3"/>
      <c r="K42" s="7"/>
    </row>
    <row r="43" spans="1:11" ht="15.75">
      <c r="A43" s="12"/>
      <c r="B43" s="2"/>
      <c r="C43" s="3"/>
      <c r="D43" s="3"/>
      <c r="E43" s="41"/>
      <c r="F43" s="18">
        <f>SUM(C43,D43)</f>
        <v>0</v>
      </c>
      <c r="G43" s="2"/>
      <c r="H43" s="3"/>
      <c r="I43" s="41"/>
      <c r="J43" s="3"/>
      <c r="K43" s="7"/>
    </row>
    <row r="44" spans="1:11" ht="15.75">
      <c r="A44" s="47"/>
      <c r="B44" s="4"/>
      <c r="C44" s="45"/>
      <c r="D44" s="45"/>
      <c r="E44" s="46"/>
      <c r="F44" s="18">
        <f>SUM(C44,D44)</f>
        <v>0</v>
      </c>
      <c r="G44" s="4"/>
      <c r="H44" s="45"/>
      <c r="I44" s="46"/>
      <c r="J44" s="45"/>
      <c r="K44" s="7"/>
    </row>
    <row r="45" spans="1:11" ht="15.75">
      <c r="A45" s="47"/>
      <c r="B45" s="4"/>
      <c r="C45" s="45"/>
      <c r="D45" s="45"/>
      <c r="E45" s="46"/>
      <c r="F45" s="18">
        <f>SUM(C45,D45)</f>
        <v>0</v>
      </c>
      <c r="G45" s="4"/>
      <c r="H45" s="45"/>
      <c r="I45" s="46"/>
      <c r="J45" s="45"/>
      <c r="K45" s="7"/>
    </row>
    <row r="46" spans="1:11" ht="15.75">
      <c r="A46" s="47"/>
      <c r="B46" s="4"/>
      <c r="C46" s="45"/>
      <c r="D46" s="45"/>
      <c r="E46" s="46"/>
      <c r="F46" s="18">
        <f>SUM(C46,D46)</f>
        <v>0</v>
      </c>
      <c r="G46" s="4"/>
      <c r="H46" s="45"/>
      <c r="I46" s="46"/>
      <c r="J46" s="45"/>
      <c r="K46" s="7"/>
    </row>
    <row r="47" spans="1:11" ht="15.75">
      <c r="A47" s="4"/>
      <c r="B47" s="13" t="s">
        <v>6</v>
      </c>
      <c r="C47" s="14">
        <f>SUM(C5:C46)</f>
        <v>0</v>
      </c>
      <c r="D47" s="14">
        <f>SUM(D5:D46)</f>
        <v>14.741</v>
      </c>
      <c r="E47" s="15"/>
      <c r="F47" s="16">
        <f>SUM(C47,D47)</f>
        <v>14.741</v>
      </c>
      <c r="G47" s="40"/>
      <c r="H47" s="14">
        <f>SUM(H5:H46)</f>
        <v>14.74</v>
      </c>
      <c r="I47" s="15"/>
      <c r="J47" s="14">
        <f>SUM(J5:J46)</f>
        <v>14.74</v>
      </c>
      <c r="K47" s="17">
        <v>0</v>
      </c>
    </row>
    <row r="50" spans="2:8" ht="15.75">
      <c r="B50" s="11" t="s">
        <v>203</v>
      </c>
      <c r="F50" s="8"/>
      <c r="G50" s="37" t="s">
        <v>202</v>
      </c>
      <c r="H50" s="38"/>
    </row>
    <row r="51" spans="2:8" ht="15">
      <c r="B51" s="11"/>
      <c r="F51" s="9" t="s">
        <v>3</v>
      </c>
      <c r="G51" s="10"/>
      <c r="H51" s="10"/>
    </row>
    <row r="52" spans="2:8" ht="15.75">
      <c r="B52" s="11" t="s">
        <v>64</v>
      </c>
      <c r="F52" s="8"/>
      <c r="G52" s="37" t="s">
        <v>201</v>
      </c>
      <c r="H52" s="38"/>
    </row>
    <row r="53" spans="6:8" ht="15">
      <c r="F53" s="9" t="s">
        <v>3</v>
      </c>
      <c r="G53" s="10"/>
      <c r="H53" s="10"/>
    </row>
  </sheetData>
  <sheetProtection/>
  <mergeCells count="10">
    <mergeCell ref="K3:K4"/>
    <mergeCell ref="A2:K2"/>
    <mergeCell ref="B1:J1"/>
    <mergeCell ref="C3:E3"/>
    <mergeCell ref="G52:H52"/>
    <mergeCell ref="G50:H50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235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>
        <v>1</v>
      </c>
      <c r="B5" s="2" t="s">
        <v>67</v>
      </c>
      <c r="C5" s="3">
        <v>43</v>
      </c>
      <c r="D5" s="3"/>
      <c r="E5" s="41"/>
      <c r="F5" s="18">
        <f>SUM(C5,D5)</f>
        <v>43</v>
      </c>
      <c r="G5" s="2"/>
      <c r="H5" s="3"/>
      <c r="I5" s="69"/>
      <c r="J5" s="3"/>
      <c r="K5" s="7">
        <v>20.4</v>
      </c>
    </row>
    <row r="6" spans="1:11" ht="15.75">
      <c r="A6" s="19"/>
      <c r="B6" s="2" t="s">
        <v>234</v>
      </c>
      <c r="C6" s="3"/>
      <c r="D6" s="3"/>
      <c r="E6" s="41"/>
      <c r="F6" s="18"/>
      <c r="G6" s="2">
        <v>2240</v>
      </c>
      <c r="H6" s="3">
        <v>9.5</v>
      </c>
      <c r="I6" s="41" t="s">
        <v>233</v>
      </c>
      <c r="J6" s="3"/>
      <c r="K6" s="7"/>
    </row>
    <row r="7" spans="1:11" ht="31.5">
      <c r="A7" s="19"/>
      <c r="B7" s="2" t="s">
        <v>67</v>
      </c>
      <c r="C7" s="3"/>
      <c r="D7" s="3"/>
      <c r="E7" s="41"/>
      <c r="F7" s="18">
        <f>SUM(C7,D7)</f>
        <v>0</v>
      </c>
      <c r="G7" s="2">
        <v>2210</v>
      </c>
      <c r="H7" s="3">
        <v>13.1</v>
      </c>
      <c r="I7" s="41" t="s">
        <v>232</v>
      </c>
      <c r="J7" s="3"/>
      <c r="K7" s="7"/>
    </row>
    <row r="8" spans="1:11" ht="15.75">
      <c r="A8" s="19"/>
      <c r="B8" s="2" t="s">
        <v>67</v>
      </c>
      <c r="C8" s="3"/>
      <c r="D8" s="3">
        <v>10</v>
      </c>
      <c r="E8" s="41" t="s">
        <v>229</v>
      </c>
      <c r="F8" s="18">
        <f>SUM(C8,D8)</f>
        <v>10</v>
      </c>
      <c r="G8" s="2"/>
      <c r="H8" s="3"/>
      <c r="I8" s="69"/>
      <c r="J8" s="3"/>
      <c r="K8" s="7"/>
    </row>
    <row r="9" spans="1:11" ht="31.5">
      <c r="A9" s="19"/>
      <c r="B9" s="41" t="s">
        <v>231</v>
      </c>
      <c r="C9" s="3"/>
      <c r="D9" s="3">
        <v>65.1</v>
      </c>
      <c r="E9" s="41" t="s">
        <v>229</v>
      </c>
      <c r="F9" s="18">
        <f>SUM(C9,D9)</f>
        <v>65.1</v>
      </c>
      <c r="G9" s="2"/>
      <c r="H9" s="3"/>
      <c r="I9" s="69"/>
      <c r="J9" s="3"/>
      <c r="K9" s="7"/>
    </row>
    <row r="10" spans="1:11" ht="94.5">
      <c r="A10" s="19"/>
      <c r="B10" s="41" t="s">
        <v>230</v>
      </c>
      <c r="C10" s="3"/>
      <c r="D10" s="3">
        <v>572.8</v>
      </c>
      <c r="E10" s="41" t="s">
        <v>229</v>
      </c>
      <c r="F10" s="18">
        <f>SUM(C10,D10)</f>
        <v>572.8</v>
      </c>
      <c r="G10" s="2"/>
      <c r="H10" s="3"/>
      <c r="I10" s="69"/>
      <c r="J10" s="3"/>
      <c r="K10" s="7"/>
    </row>
    <row r="11" spans="1:11" ht="31.5">
      <c r="A11" s="19"/>
      <c r="B11" s="41" t="s">
        <v>228</v>
      </c>
      <c r="C11" s="3"/>
      <c r="D11" s="3">
        <v>2</v>
      </c>
      <c r="E11" s="41" t="s">
        <v>227</v>
      </c>
      <c r="F11" s="18">
        <f>SUM(C11,D11)</f>
        <v>2</v>
      </c>
      <c r="G11" s="12"/>
      <c r="H11" s="3"/>
      <c r="I11" s="41"/>
      <c r="J11" s="3"/>
      <c r="K11" s="7"/>
    </row>
    <row r="12" spans="1:11" ht="47.25">
      <c r="A12" s="19"/>
      <c r="B12" s="41" t="s">
        <v>226</v>
      </c>
      <c r="C12" s="3"/>
      <c r="D12" s="3">
        <v>131.6</v>
      </c>
      <c r="E12" s="41" t="s">
        <v>7</v>
      </c>
      <c r="F12" s="18">
        <f>SUM(C12,D12)</f>
        <v>131.6</v>
      </c>
      <c r="G12" s="77">
        <v>2220</v>
      </c>
      <c r="H12" s="3"/>
      <c r="I12" s="41" t="s">
        <v>7</v>
      </c>
      <c r="J12" s="3">
        <v>170</v>
      </c>
      <c r="K12" s="7"/>
    </row>
    <row r="13" spans="1:11" ht="15.75">
      <c r="A13" s="19"/>
      <c r="B13" s="41" t="s">
        <v>225</v>
      </c>
      <c r="C13" s="3"/>
      <c r="D13" s="3">
        <v>346.2</v>
      </c>
      <c r="E13" s="41" t="s">
        <v>7</v>
      </c>
      <c r="F13" s="18">
        <f>SUM(C13,D13)</f>
        <v>346.2</v>
      </c>
      <c r="G13" s="76">
        <v>2220</v>
      </c>
      <c r="H13" s="3"/>
      <c r="I13" s="41" t="s">
        <v>7</v>
      </c>
      <c r="J13" s="3">
        <v>8.9</v>
      </c>
      <c r="K13" s="7"/>
    </row>
    <row r="14" spans="1:11" ht="47.25">
      <c r="A14" s="12"/>
      <c r="B14" s="41" t="s">
        <v>224</v>
      </c>
      <c r="C14" s="3"/>
      <c r="D14" s="3">
        <v>34.3</v>
      </c>
      <c r="E14" s="41" t="s">
        <v>7</v>
      </c>
      <c r="F14" s="18">
        <f>SUM(C14,D14)</f>
        <v>34.3</v>
      </c>
      <c r="G14" s="76">
        <v>2220</v>
      </c>
      <c r="H14" s="3"/>
      <c r="I14" s="41" t="s">
        <v>7</v>
      </c>
      <c r="J14" s="3">
        <v>0.06</v>
      </c>
      <c r="K14" s="7"/>
    </row>
    <row r="15" spans="1:11" ht="15.75">
      <c r="A15" s="19"/>
      <c r="B15" s="41" t="s">
        <v>223</v>
      </c>
      <c r="C15" s="3"/>
      <c r="D15" s="3">
        <v>8.9</v>
      </c>
      <c r="E15" s="41" t="s">
        <v>7</v>
      </c>
      <c r="F15" s="18">
        <f>SUM(C15,D15)</f>
        <v>8.9</v>
      </c>
      <c r="G15" s="76">
        <v>2220</v>
      </c>
      <c r="H15" s="3"/>
      <c r="I15" s="41" t="s">
        <v>7</v>
      </c>
      <c r="J15" s="3">
        <v>1.2</v>
      </c>
      <c r="K15" s="7"/>
    </row>
    <row r="16" spans="1:11" ht="15.75">
      <c r="A16" s="19"/>
      <c r="B16" s="41" t="s">
        <v>222</v>
      </c>
      <c r="C16" s="3"/>
      <c r="D16" s="3">
        <v>10.8</v>
      </c>
      <c r="E16" s="41" t="s">
        <v>7</v>
      </c>
      <c r="F16" s="18">
        <f>SUM(C16,D16)</f>
        <v>10.8</v>
      </c>
      <c r="G16" s="76">
        <v>2220</v>
      </c>
      <c r="H16" s="3"/>
      <c r="I16" s="41" t="s">
        <v>7</v>
      </c>
      <c r="J16" s="3">
        <v>6.8</v>
      </c>
      <c r="K16" s="7"/>
    </row>
    <row r="17" spans="1:11" ht="31.5">
      <c r="A17" s="19"/>
      <c r="B17" s="41" t="s">
        <v>221</v>
      </c>
      <c r="C17" s="3"/>
      <c r="D17" s="3">
        <v>24.3</v>
      </c>
      <c r="E17" s="41" t="s">
        <v>7</v>
      </c>
      <c r="F17" s="18">
        <f>SUM(C17,D17)</f>
        <v>24.3</v>
      </c>
      <c r="G17" s="76">
        <v>2220</v>
      </c>
      <c r="H17" s="3"/>
      <c r="I17" s="41" t="s">
        <v>7</v>
      </c>
      <c r="J17" s="3">
        <v>7.3</v>
      </c>
      <c r="K17" s="7"/>
    </row>
    <row r="18" spans="1:11" ht="47.25">
      <c r="A18" s="19"/>
      <c r="B18" s="41" t="s">
        <v>220</v>
      </c>
      <c r="C18" s="3"/>
      <c r="D18" s="3">
        <v>19.1</v>
      </c>
      <c r="E18" s="41" t="s">
        <v>7</v>
      </c>
      <c r="F18" s="18">
        <f>SUM(C18,D18)</f>
        <v>19.1</v>
      </c>
      <c r="G18" s="76">
        <v>2220</v>
      </c>
      <c r="H18" s="3"/>
      <c r="I18" s="41" t="s">
        <v>7</v>
      </c>
      <c r="J18" s="3">
        <v>2.7</v>
      </c>
      <c r="K18" s="7"/>
    </row>
    <row r="19" spans="1:11" ht="15.75">
      <c r="A19" s="19"/>
      <c r="B19" s="2"/>
      <c r="C19" s="3"/>
      <c r="D19" s="3"/>
      <c r="E19" s="41"/>
      <c r="F19" s="18">
        <f>SUM(C19,D19)</f>
        <v>0</v>
      </c>
      <c r="G19" s="2"/>
      <c r="H19" s="3"/>
      <c r="I19" s="41"/>
      <c r="J19" s="3"/>
      <c r="K19" s="7"/>
    </row>
    <row r="20" spans="1:11" ht="15.75">
      <c r="A20" s="19"/>
      <c r="B20" s="2"/>
      <c r="C20" s="3"/>
      <c r="D20" s="3"/>
      <c r="E20" s="41"/>
      <c r="F20" s="18">
        <f>SUM(C20,D20)</f>
        <v>0</v>
      </c>
      <c r="G20" s="2"/>
      <c r="H20" s="3"/>
      <c r="I20" s="41"/>
      <c r="J20" s="3"/>
      <c r="K20" s="7"/>
    </row>
    <row r="21" spans="1:11" ht="15.75">
      <c r="A21" s="19"/>
      <c r="B21" s="2"/>
      <c r="C21" s="3"/>
      <c r="D21" s="3"/>
      <c r="E21" s="41"/>
      <c r="F21" s="18">
        <f>SUM(C21,D21)</f>
        <v>0</v>
      </c>
      <c r="G21" s="2"/>
      <c r="H21" s="3"/>
      <c r="I21" s="41"/>
      <c r="J21" s="3"/>
      <c r="K21" s="7"/>
    </row>
    <row r="22" spans="1:11" ht="15.75">
      <c r="A22" s="19"/>
      <c r="B22" s="2"/>
      <c r="C22" s="3"/>
      <c r="D22" s="3"/>
      <c r="E22" s="41"/>
      <c r="F22" s="18">
        <f>SUM(C22,D22)</f>
        <v>0</v>
      </c>
      <c r="G22" s="2"/>
      <c r="H22" s="3"/>
      <c r="I22" s="41"/>
      <c r="J22" s="3"/>
      <c r="K22" s="7"/>
    </row>
    <row r="23" spans="1:11" ht="15.75">
      <c r="A23" s="12"/>
      <c r="B23" s="2"/>
      <c r="C23" s="3"/>
      <c r="D23" s="3"/>
      <c r="E23" s="41"/>
      <c r="F23" s="18">
        <f>SUM(C23,D23)</f>
        <v>0</v>
      </c>
      <c r="G23" s="2"/>
      <c r="H23" s="3"/>
      <c r="I23" s="41"/>
      <c r="J23" s="3"/>
      <c r="K23" s="7"/>
    </row>
    <row r="24" spans="1:11" ht="15.75">
      <c r="A24" s="12"/>
      <c r="B24" s="2"/>
      <c r="C24" s="3"/>
      <c r="D24" s="3"/>
      <c r="E24" s="41"/>
      <c r="F24" s="18">
        <f>SUM(C24,D24)</f>
        <v>0</v>
      </c>
      <c r="G24" s="2"/>
      <c r="H24" s="3"/>
      <c r="I24" s="41"/>
      <c r="J24" s="3"/>
      <c r="K24" s="7"/>
    </row>
    <row r="25" spans="1:11" ht="15.75">
      <c r="A25" s="19"/>
      <c r="B25" s="2"/>
      <c r="C25" s="3"/>
      <c r="D25" s="3"/>
      <c r="E25" s="41"/>
      <c r="F25" s="18">
        <f>SUM(C25,D25)</f>
        <v>0</v>
      </c>
      <c r="G25" s="2"/>
      <c r="H25" s="3"/>
      <c r="I25" s="41"/>
      <c r="J25" s="3"/>
      <c r="K25" s="7"/>
    </row>
    <row r="26" spans="1:11" ht="15.75">
      <c r="A26" s="19"/>
      <c r="B26" s="2"/>
      <c r="C26" s="3"/>
      <c r="D26" s="3"/>
      <c r="E26" s="41"/>
      <c r="F26" s="18">
        <f>SUM(C26,D26)</f>
        <v>0</v>
      </c>
      <c r="G26" s="2"/>
      <c r="H26" s="3"/>
      <c r="I26" s="41"/>
      <c r="J26" s="3"/>
      <c r="K26" s="7"/>
    </row>
    <row r="27" spans="1:11" ht="15.75">
      <c r="A27" s="19"/>
      <c r="B27" s="2"/>
      <c r="C27" s="3"/>
      <c r="D27" s="3"/>
      <c r="E27" s="41"/>
      <c r="F27" s="18">
        <f>SUM(C27,D27)</f>
        <v>0</v>
      </c>
      <c r="G27" s="2"/>
      <c r="H27" s="3"/>
      <c r="I27" s="41"/>
      <c r="J27" s="3"/>
      <c r="K27" s="7"/>
    </row>
    <row r="28" spans="1:11" ht="15.75">
      <c r="A28" s="19"/>
      <c r="B28" s="2"/>
      <c r="C28" s="3"/>
      <c r="D28" s="3"/>
      <c r="E28" s="41"/>
      <c r="F28" s="18">
        <f>SUM(C28,D28)</f>
        <v>0</v>
      </c>
      <c r="G28" s="2"/>
      <c r="H28" s="3"/>
      <c r="I28" s="41"/>
      <c r="J28" s="3"/>
      <c r="K28" s="7"/>
    </row>
    <row r="29" spans="1:11" ht="15.75">
      <c r="A29" s="19"/>
      <c r="B29" s="2"/>
      <c r="C29" s="3"/>
      <c r="D29" s="3"/>
      <c r="E29" s="41"/>
      <c r="F29" s="18">
        <f>SUM(C29,D29)</f>
        <v>0</v>
      </c>
      <c r="G29" s="2"/>
      <c r="H29" s="3"/>
      <c r="I29" s="41"/>
      <c r="J29" s="3"/>
      <c r="K29" s="7"/>
    </row>
    <row r="30" spans="1:11" ht="15.75">
      <c r="A30" s="19"/>
      <c r="B30" s="2"/>
      <c r="C30" s="3"/>
      <c r="D30" s="3"/>
      <c r="E30" s="41"/>
      <c r="F30" s="18">
        <f>SUM(C30,D30)</f>
        <v>0</v>
      </c>
      <c r="G30" s="2"/>
      <c r="H30" s="3"/>
      <c r="I30" s="41"/>
      <c r="J30" s="3"/>
      <c r="K30" s="7"/>
    </row>
    <row r="31" spans="1:11" ht="15.75">
      <c r="A31" s="19"/>
      <c r="B31" s="2"/>
      <c r="C31" s="3"/>
      <c r="D31" s="3"/>
      <c r="E31" s="41"/>
      <c r="F31" s="18">
        <f>SUM(C31,D31)</f>
        <v>0</v>
      </c>
      <c r="G31" s="2"/>
      <c r="H31" s="3"/>
      <c r="I31" s="41"/>
      <c r="J31" s="3"/>
      <c r="K31" s="7"/>
    </row>
    <row r="32" spans="1:11" ht="15.75">
      <c r="A32" s="19"/>
      <c r="B32" s="2"/>
      <c r="C32" s="3"/>
      <c r="D32" s="3"/>
      <c r="E32" s="41"/>
      <c r="F32" s="18">
        <f>SUM(C32,D32)</f>
        <v>0</v>
      </c>
      <c r="G32" s="2"/>
      <c r="H32" s="3"/>
      <c r="I32" s="41"/>
      <c r="J32" s="3"/>
      <c r="K32" s="7"/>
    </row>
    <row r="33" spans="1:11" ht="15.75">
      <c r="A33" s="12"/>
      <c r="B33" s="2"/>
      <c r="C33" s="3"/>
      <c r="D33" s="3"/>
      <c r="E33" s="41"/>
      <c r="F33" s="18">
        <f>SUM(C33,D33)</f>
        <v>0</v>
      </c>
      <c r="G33" s="2"/>
      <c r="H33" s="3"/>
      <c r="I33" s="41"/>
      <c r="J33" s="3"/>
      <c r="K33" s="7"/>
    </row>
    <row r="34" spans="1:11" ht="15.75">
      <c r="A34" s="12"/>
      <c r="B34" s="2"/>
      <c r="C34" s="3"/>
      <c r="D34" s="3"/>
      <c r="E34" s="41"/>
      <c r="F34" s="18">
        <f>SUM(C34,D34)</f>
        <v>0</v>
      </c>
      <c r="G34" s="2"/>
      <c r="H34" s="3"/>
      <c r="I34" s="41"/>
      <c r="J34" s="3"/>
      <c r="K34" s="7"/>
    </row>
    <row r="35" spans="1:11" ht="15.75">
      <c r="A35" s="19"/>
      <c r="B35" s="2"/>
      <c r="C35" s="3"/>
      <c r="D35" s="3"/>
      <c r="E35" s="41"/>
      <c r="F35" s="18">
        <f>SUM(C35,D35)</f>
        <v>0</v>
      </c>
      <c r="G35" s="2"/>
      <c r="H35" s="3"/>
      <c r="I35" s="41"/>
      <c r="J35" s="3"/>
      <c r="K35" s="7"/>
    </row>
    <row r="36" spans="1:11" ht="15.75">
      <c r="A36" s="19"/>
      <c r="B36" s="2"/>
      <c r="C36" s="3"/>
      <c r="D36" s="3"/>
      <c r="E36" s="41"/>
      <c r="F36" s="18">
        <f>SUM(C36,D36)</f>
        <v>0</v>
      </c>
      <c r="G36" s="2"/>
      <c r="H36" s="3"/>
      <c r="I36" s="41"/>
      <c r="J36" s="3"/>
      <c r="K36" s="7"/>
    </row>
    <row r="37" spans="1:11" ht="15.75">
      <c r="A37" s="19"/>
      <c r="B37" s="2"/>
      <c r="C37" s="3"/>
      <c r="D37" s="3"/>
      <c r="E37" s="41"/>
      <c r="F37" s="18">
        <f>SUM(C37,D37)</f>
        <v>0</v>
      </c>
      <c r="G37" s="2"/>
      <c r="H37" s="3"/>
      <c r="I37" s="41"/>
      <c r="J37" s="3"/>
      <c r="K37" s="7"/>
    </row>
    <row r="38" spans="1:11" ht="15.75">
      <c r="A38" s="19"/>
      <c r="B38" s="2"/>
      <c r="C38" s="3"/>
      <c r="D38" s="3"/>
      <c r="E38" s="41"/>
      <c r="F38" s="18">
        <f>SUM(C38,D38)</f>
        <v>0</v>
      </c>
      <c r="G38" s="2"/>
      <c r="H38" s="3"/>
      <c r="I38" s="41"/>
      <c r="J38" s="3"/>
      <c r="K38" s="7"/>
    </row>
    <row r="39" spans="1:11" ht="15.75">
      <c r="A39" s="19"/>
      <c r="B39" s="2"/>
      <c r="C39" s="3"/>
      <c r="D39" s="3"/>
      <c r="E39" s="41"/>
      <c r="F39" s="18">
        <f>SUM(C39,D39)</f>
        <v>0</v>
      </c>
      <c r="G39" s="2"/>
      <c r="H39" s="3"/>
      <c r="I39" s="41"/>
      <c r="J39" s="3"/>
      <c r="K39" s="7"/>
    </row>
    <row r="40" spans="1:11" ht="15.75">
      <c r="A40" s="19"/>
      <c r="B40" s="2"/>
      <c r="C40" s="3"/>
      <c r="D40" s="3"/>
      <c r="E40" s="41"/>
      <c r="F40" s="18">
        <f>SUM(C40,D40)</f>
        <v>0</v>
      </c>
      <c r="G40" s="2"/>
      <c r="H40" s="3"/>
      <c r="I40" s="41"/>
      <c r="J40" s="3"/>
      <c r="K40" s="7"/>
    </row>
    <row r="41" spans="1:11" ht="15.75">
      <c r="A41" s="19"/>
      <c r="B41" s="2"/>
      <c r="C41" s="3"/>
      <c r="D41" s="3"/>
      <c r="E41" s="41"/>
      <c r="F41" s="18">
        <f>SUM(C41,D41)</f>
        <v>0</v>
      </c>
      <c r="G41" s="2"/>
      <c r="H41" s="3"/>
      <c r="I41" s="41"/>
      <c r="J41" s="3"/>
      <c r="K41" s="7"/>
    </row>
    <row r="42" spans="1:11" ht="15.75">
      <c r="A42" s="19"/>
      <c r="B42" s="2"/>
      <c r="C42" s="3"/>
      <c r="D42" s="3"/>
      <c r="E42" s="41"/>
      <c r="F42" s="18">
        <f>SUM(C42,D42)</f>
        <v>0</v>
      </c>
      <c r="G42" s="2"/>
      <c r="H42" s="3"/>
      <c r="I42" s="41"/>
      <c r="J42" s="3"/>
      <c r="K42" s="7"/>
    </row>
    <row r="43" spans="1:11" ht="15.75">
      <c r="A43" s="12"/>
      <c r="B43" s="2"/>
      <c r="C43" s="3"/>
      <c r="D43" s="3"/>
      <c r="E43" s="41"/>
      <c r="F43" s="18">
        <f>SUM(C43,D43)</f>
        <v>0</v>
      </c>
      <c r="G43" s="2"/>
      <c r="H43" s="3"/>
      <c r="I43" s="41"/>
      <c r="J43" s="3"/>
      <c r="K43" s="7"/>
    </row>
    <row r="44" spans="1:11" ht="15.75">
      <c r="A44" s="12"/>
      <c r="B44" s="2"/>
      <c r="C44" s="3"/>
      <c r="D44" s="3"/>
      <c r="E44" s="41"/>
      <c r="F44" s="18">
        <f>SUM(C44,D44)</f>
        <v>0</v>
      </c>
      <c r="G44" s="2"/>
      <c r="H44" s="3"/>
      <c r="I44" s="41"/>
      <c r="J44" s="3"/>
      <c r="K44" s="7"/>
    </row>
    <row r="45" spans="1:11" ht="15.75">
      <c r="A45" s="47"/>
      <c r="B45" s="4"/>
      <c r="C45" s="45"/>
      <c r="D45" s="45"/>
      <c r="E45" s="46"/>
      <c r="F45" s="18">
        <f>SUM(C45,D45)</f>
        <v>0</v>
      </c>
      <c r="G45" s="4"/>
      <c r="H45" s="45"/>
      <c r="I45" s="46"/>
      <c r="J45" s="45"/>
      <c r="K45" s="7"/>
    </row>
    <row r="46" spans="1:11" ht="15.75">
      <c r="A46" s="47"/>
      <c r="B46" s="4"/>
      <c r="C46" s="45"/>
      <c r="D46" s="45"/>
      <c r="E46" s="46"/>
      <c r="F46" s="18">
        <f>SUM(C46,D46)</f>
        <v>0</v>
      </c>
      <c r="G46" s="4"/>
      <c r="H46" s="45"/>
      <c r="I46" s="46"/>
      <c r="J46" s="45"/>
      <c r="K46" s="7"/>
    </row>
    <row r="47" spans="1:11" ht="15.75">
      <c r="A47" s="47"/>
      <c r="B47" s="4"/>
      <c r="C47" s="45"/>
      <c r="D47" s="45"/>
      <c r="E47" s="46"/>
      <c r="F47" s="18">
        <f>SUM(C47,D47)</f>
        <v>0</v>
      </c>
      <c r="G47" s="4"/>
      <c r="H47" s="45"/>
      <c r="I47" s="46"/>
      <c r="J47" s="45"/>
      <c r="K47" s="7"/>
    </row>
    <row r="48" spans="1:11" ht="15.75">
      <c r="A48" s="4"/>
      <c r="B48" s="13" t="s">
        <v>6</v>
      </c>
      <c r="C48" s="14">
        <f>SUM(C5:C47)</f>
        <v>43</v>
      </c>
      <c r="D48" s="14">
        <f>SUM(D5:D47)</f>
        <v>1225.1</v>
      </c>
      <c r="E48" s="15"/>
      <c r="F48" s="16">
        <f>SUM(C48,D48)</f>
        <v>1268.1</v>
      </c>
      <c r="G48" s="40"/>
      <c r="H48" s="14">
        <f>SUM(H5:H47)</f>
        <v>22.6</v>
      </c>
      <c r="I48" s="15"/>
      <c r="J48" s="14">
        <f>SUM(J5:J47)</f>
        <v>196.96</v>
      </c>
      <c r="K48" s="17">
        <f>C48-H48</f>
        <v>20.4</v>
      </c>
    </row>
    <row r="51" spans="2:8" ht="15.75">
      <c r="B51" s="11" t="s">
        <v>90</v>
      </c>
      <c r="F51" s="8"/>
      <c r="G51" s="37"/>
      <c r="H51" s="38"/>
    </row>
    <row r="52" spans="2:8" ht="15">
      <c r="B52" s="11"/>
      <c r="F52" s="9" t="s">
        <v>3</v>
      </c>
      <c r="G52" s="10"/>
      <c r="H52" s="10"/>
    </row>
    <row r="53" spans="2:8" ht="15.75">
      <c r="B53" s="11" t="s">
        <v>64</v>
      </c>
      <c r="F53" s="8"/>
      <c r="G53" s="37"/>
      <c r="H53" s="38"/>
    </row>
    <row r="54" spans="6:8" ht="15">
      <c r="F54" s="9" t="s">
        <v>3</v>
      </c>
      <c r="G54" s="10"/>
      <c r="H54" s="10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7.28125" style="0" customWidth="1"/>
    <col min="2" max="2" width="38.28125" style="0" customWidth="1"/>
    <col min="3" max="3" width="16.28125" style="0" customWidth="1"/>
    <col min="4" max="4" width="13.57421875" style="0" customWidth="1"/>
    <col min="5" max="5" width="22.421875" style="0" customWidth="1"/>
    <col min="6" max="6" width="15.8515625" style="0" customWidth="1"/>
    <col min="7" max="7" width="27.57421875" style="0" bestFit="1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3" max="13" width="10.57421875" style="0" customWidth="1"/>
  </cols>
  <sheetData>
    <row r="1" spans="1:11" ht="61.5" customHeight="1">
      <c r="A1" s="1"/>
      <c r="B1" s="34" t="s">
        <v>248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15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8.5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27.5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/>
      <c r="B5" s="41" t="s">
        <v>247</v>
      </c>
      <c r="C5" s="91">
        <v>0.0004</v>
      </c>
      <c r="D5" s="87"/>
      <c r="E5" s="88"/>
      <c r="F5" s="92">
        <f>SUM(C5,D5)</f>
        <v>0.0004</v>
      </c>
      <c r="G5" s="89"/>
      <c r="H5" s="87"/>
      <c r="I5" s="88"/>
      <c r="J5" s="87"/>
      <c r="K5" s="86">
        <v>0.0004</v>
      </c>
    </row>
    <row r="6" spans="1:11" ht="15.75">
      <c r="A6" s="19">
        <v>1</v>
      </c>
      <c r="B6" s="41" t="s">
        <v>245</v>
      </c>
      <c r="C6" s="87"/>
      <c r="D6" s="87">
        <v>8.145</v>
      </c>
      <c r="E6" s="88" t="s">
        <v>242</v>
      </c>
      <c r="F6" s="90">
        <f>SUM(C6,D6)</f>
        <v>8.145</v>
      </c>
      <c r="G6" s="89"/>
      <c r="H6" s="87"/>
      <c r="I6" s="88" t="s">
        <v>242</v>
      </c>
      <c r="J6" s="87">
        <f>F6</f>
        <v>8.145</v>
      </c>
      <c r="K6" s="86"/>
    </row>
    <row r="7" spans="1:11" ht="78.75">
      <c r="A7" s="19"/>
      <c r="B7" s="41" t="s">
        <v>245</v>
      </c>
      <c r="C7" s="87"/>
      <c r="D7" s="87">
        <v>0.5</v>
      </c>
      <c r="E7" s="88" t="s">
        <v>246</v>
      </c>
      <c r="F7" s="90">
        <f>SUM(C7,D7)</f>
        <v>0.5</v>
      </c>
      <c r="G7" s="89"/>
      <c r="H7" s="87"/>
      <c r="I7" s="88" t="str">
        <f>E7</f>
        <v>телекомунікаційні послуги за мобільний телефон для паліативної віїздної бригади</v>
      </c>
      <c r="J7" s="87">
        <f>F7</f>
        <v>0.5</v>
      </c>
      <c r="K7" s="86"/>
    </row>
    <row r="8" spans="1:11" ht="15.75">
      <c r="A8" s="19"/>
      <c r="B8" s="41" t="s">
        <v>245</v>
      </c>
      <c r="C8" s="87"/>
      <c r="D8" s="87">
        <v>0.6931</v>
      </c>
      <c r="E8" s="88" t="s">
        <v>244</v>
      </c>
      <c r="F8" s="90">
        <f>SUM(C8,D8)</f>
        <v>0.6931</v>
      </c>
      <c r="G8" s="89"/>
      <c r="H8" s="87"/>
      <c r="I8" s="88" t="str">
        <f>E8</f>
        <v>канцелярські товари</v>
      </c>
      <c r="J8" s="87">
        <f>F8</f>
        <v>0.6931</v>
      </c>
      <c r="K8" s="86"/>
    </row>
    <row r="9" spans="1:11" ht="15.75">
      <c r="A9" s="19">
        <v>2</v>
      </c>
      <c r="B9" s="41" t="s">
        <v>243</v>
      </c>
      <c r="C9" s="3"/>
      <c r="D9" s="87">
        <f>8.495+1.193</f>
        <v>9.687999999999999</v>
      </c>
      <c r="E9" s="88" t="s">
        <v>242</v>
      </c>
      <c r="F9" s="90">
        <f>SUM(C9,D9)</f>
        <v>9.687999999999999</v>
      </c>
      <c r="G9" s="89"/>
      <c r="H9" s="87"/>
      <c r="I9" s="88" t="str">
        <f>E9</f>
        <v>будівельні матеріали</v>
      </c>
      <c r="J9" s="87">
        <f>F9</f>
        <v>9.687999999999999</v>
      </c>
      <c r="K9" s="86"/>
    </row>
    <row r="10" spans="1:11" ht="31.5">
      <c r="A10" s="19">
        <v>3</v>
      </c>
      <c r="B10" s="41" t="s">
        <v>241</v>
      </c>
      <c r="C10" s="3"/>
      <c r="D10" s="87">
        <v>4.32</v>
      </c>
      <c r="E10" s="88" t="s">
        <v>240</v>
      </c>
      <c r="F10" s="90">
        <f>SUM(C10,D10)</f>
        <v>4.32</v>
      </c>
      <c r="G10" s="89"/>
      <c r="H10" s="87"/>
      <c r="I10" s="88"/>
      <c r="J10" s="87"/>
      <c r="K10" s="86"/>
    </row>
    <row r="11" spans="1:11" ht="15.75">
      <c r="A11" s="19"/>
      <c r="B11" s="41"/>
      <c r="C11" s="3"/>
      <c r="D11" s="87"/>
      <c r="E11" s="88"/>
      <c r="F11" s="90">
        <f>SUM(C11,D11)</f>
        <v>0</v>
      </c>
      <c r="G11" s="89"/>
      <c r="H11" s="87"/>
      <c r="I11" s="88"/>
      <c r="J11" s="87"/>
      <c r="K11" s="86"/>
    </row>
    <row r="12" spans="1:11" ht="15.75">
      <c r="A12" s="19">
        <v>4</v>
      </c>
      <c r="B12" s="2" t="s">
        <v>239</v>
      </c>
      <c r="C12" s="91">
        <v>0.0004</v>
      </c>
      <c r="D12" s="87"/>
      <c r="E12" s="88"/>
      <c r="F12" s="90">
        <f>SUM(C12,D12)</f>
        <v>0.0004</v>
      </c>
      <c r="G12" s="89"/>
      <c r="H12" s="87"/>
      <c r="I12" s="88"/>
      <c r="J12" s="87"/>
      <c r="K12" s="86"/>
    </row>
    <row r="13" spans="1:11" ht="15.75">
      <c r="A13" s="19"/>
      <c r="B13" s="2"/>
      <c r="C13" s="3"/>
      <c r="D13" s="87"/>
      <c r="E13" s="88"/>
      <c r="F13" s="90">
        <f>SUM(C13,D13)</f>
        <v>0</v>
      </c>
      <c r="G13" s="89"/>
      <c r="H13" s="87"/>
      <c r="I13" s="88"/>
      <c r="J13" s="87"/>
      <c r="K13" s="86"/>
    </row>
    <row r="14" spans="1:11" ht="15.75">
      <c r="A14" s="4"/>
      <c r="B14" s="13" t="s">
        <v>6</v>
      </c>
      <c r="C14" s="85">
        <f>C12</f>
        <v>0.0004</v>
      </c>
      <c r="D14" s="81">
        <f>SUM(D6:D13)</f>
        <v>23.3461</v>
      </c>
      <c r="E14" s="84"/>
      <c r="F14" s="83">
        <f>SUM(C14,D14)</f>
        <v>23.3465</v>
      </c>
      <c r="G14" s="82"/>
      <c r="H14" s="81">
        <f>SUM(H6:H13)</f>
        <v>0</v>
      </c>
      <c r="I14" s="81"/>
      <c r="J14" s="81">
        <f>SUM(J6:J13)</f>
        <v>19.0261</v>
      </c>
      <c r="K14" s="80">
        <f>C14-H14</f>
        <v>0.0004</v>
      </c>
    </row>
    <row r="15" ht="15">
      <c r="M15" s="79">
        <f>F14-J14</f>
        <v>4.320399999999999</v>
      </c>
    </row>
    <row r="17" spans="2:8" ht="15.75">
      <c r="B17" s="11" t="s">
        <v>90</v>
      </c>
      <c r="F17" s="8"/>
      <c r="G17" s="37" t="s">
        <v>238</v>
      </c>
      <c r="H17" s="38"/>
    </row>
    <row r="18" spans="2:8" ht="15">
      <c r="B18" s="11"/>
      <c r="F18" s="9" t="s">
        <v>3</v>
      </c>
      <c r="G18" s="10"/>
      <c r="H18" s="10"/>
    </row>
    <row r="19" spans="2:8" ht="15.75">
      <c r="B19" s="11" t="s">
        <v>64</v>
      </c>
      <c r="F19" s="8"/>
      <c r="G19" s="37" t="s">
        <v>237</v>
      </c>
      <c r="H19" s="38"/>
    </row>
    <row r="20" spans="6:8" ht="15">
      <c r="F20" s="9" t="s">
        <v>3</v>
      </c>
      <c r="G20" s="10"/>
      <c r="H20" s="10"/>
    </row>
    <row r="25" ht="15">
      <c r="H25" s="78" t="s">
        <v>236</v>
      </c>
    </row>
  </sheetData>
  <sheetProtection/>
  <mergeCells count="10">
    <mergeCell ref="G17:H17"/>
    <mergeCell ref="G19:H19"/>
    <mergeCell ref="B1:J1"/>
    <mergeCell ref="A2:K2"/>
    <mergeCell ref="A3:A4"/>
    <mergeCell ref="B3:B4"/>
    <mergeCell ref="C3:E3"/>
    <mergeCell ref="F3:F4"/>
    <mergeCell ref="G3:J3"/>
    <mergeCell ref="K3:K4"/>
  </mergeCells>
  <hyperlinks>
    <hyperlink ref="H25" r:id="rId1" display="knp_kmiacms@ukr.net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90" zoomScaleNormal="80" zoomScaleSheetLayoutView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255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/>
      <c r="B5" s="41"/>
      <c r="C5" s="3"/>
      <c r="D5" s="3"/>
      <c r="E5" s="93"/>
      <c r="F5" s="18">
        <f>SUM(C5,D5)</f>
        <v>0</v>
      </c>
      <c r="G5" s="2"/>
      <c r="H5" s="3"/>
      <c r="I5" s="93"/>
      <c r="J5" s="3"/>
      <c r="K5" s="7">
        <v>14.9</v>
      </c>
    </row>
    <row r="6" spans="1:11" ht="31.5">
      <c r="A6" s="19">
        <v>1</v>
      </c>
      <c r="B6" s="41" t="s">
        <v>254</v>
      </c>
      <c r="C6" s="3">
        <v>1250.2</v>
      </c>
      <c r="D6" s="3">
        <v>379.8</v>
      </c>
      <c r="E6" s="93" t="s">
        <v>253</v>
      </c>
      <c r="F6" s="18">
        <f>SUM(C6,D6)</f>
        <v>1630</v>
      </c>
      <c r="G6" s="2"/>
      <c r="H6" s="3"/>
      <c r="I6" s="93" t="s">
        <v>253</v>
      </c>
      <c r="J6" s="3">
        <v>379.8</v>
      </c>
      <c r="K6" s="7"/>
    </row>
    <row r="7" spans="1:11" ht="15.75">
      <c r="A7" s="19"/>
      <c r="B7" s="2"/>
      <c r="C7" s="3"/>
      <c r="D7" s="3">
        <v>1.7</v>
      </c>
      <c r="E7" s="93" t="s">
        <v>252</v>
      </c>
      <c r="F7" s="18">
        <f>SUM(C7,D7)</f>
        <v>1.7</v>
      </c>
      <c r="G7" s="2"/>
      <c r="H7" s="3"/>
      <c r="I7" s="93" t="s">
        <v>252</v>
      </c>
      <c r="J7" s="3">
        <v>1.7</v>
      </c>
      <c r="K7" s="7"/>
    </row>
    <row r="8" spans="1:11" ht="25.5" customHeight="1">
      <c r="A8" s="19"/>
      <c r="B8" s="2"/>
      <c r="C8" s="3"/>
      <c r="D8" s="3"/>
      <c r="E8" s="93"/>
      <c r="F8" s="18">
        <f>SUM(C8,D8)</f>
        <v>0</v>
      </c>
      <c r="G8" s="2">
        <v>2240</v>
      </c>
      <c r="H8" s="3">
        <v>2.2</v>
      </c>
      <c r="I8" s="94" t="s">
        <v>251</v>
      </c>
      <c r="J8" s="3"/>
      <c r="K8" s="7"/>
    </row>
    <row r="9" spans="1:11" ht="15.75">
      <c r="A9" s="19">
        <v>2</v>
      </c>
      <c r="B9" s="2" t="s">
        <v>250</v>
      </c>
      <c r="C9" s="3">
        <v>197.4</v>
      </c>
      <c r="D9" s="3"/>
      <c r="E9" s="93"/>
      <c r="F9" s="18">
        <f>SUM(C9,D9)</f>
        <v>197.4</v>
      </c>
      <c r="G9" s="2"/>
      <c r="H9" s="3"/>
      <c r="I9" s="93"/>
      <c r="J9" s="3"/>
      <c r="K9" s="7"/>
    </row>
    <row r="10" spans="1:11" ht="26.25">
      <c r="A10" s="19">
        <v>3</v>
      </c>
      <c r="B10" s="2" t="s">
        <v>67</v>
      </c>
      <c r="C10" s="3">
        <v>0.5</v>
      </c>
      <c r="D10" s="3">
        <v>6.8</v>
      </c>
      <c r="E10" s="93" t="s">
        <v>249</v>
      </c>
      <c r="F10" s="18">
        <f>SUM(C10,D10)</f>
        <v>7.3</v>
      </c>
      <c r="G10" s="12"/>
      <c r="H10" s="3"/>
      <c r="I10" s="93" t="s">
        <v>249</v>
      </c>
      <c r="J10" s="3">
        <v>6.8</v>
      </c>
      <c r="K10" s="7"/>
    </row>
    <row r="11" spans="1:11" ht="15.75">
      <c r="A11" s="19"/>
      <c r="B11" s="2"/>
      <c r="C11" s="3"/>
      <c r="D11" s="3"/>
      <c r="E11" s="41"/>
      <c r="F11" s="18">
        <f>SUM(C11,D11)</f>
        <v>0</v>
      </c>
      <c r="G11" s="12"/>
      <c r="H11" s="3"/>
      <c r="I11" s="41"/>
      <c r="J11" s="3"/>
      <c r="K11" s="7"/>
    </row>
    <row r="12" spans="1:11" ht="15.75">
      <c r="A12" s="19"/>
      <c r="B12" s="2"/>
      <c r="C12" s="3"/>
      <c r="D12" s="3"/>
      <c r="E12" s="41"/>
      <c r="F12" s="18">
        <f>SUM(C12,D12)</f>
        <v>0</v>
      </c>
      <c r="G12" s="2"/>
      <c r="H12" s="3"/>
      <c r="I12" s="41"/>
      <c r="J12" s="3"/>
      <c r="K12" s="7"/>
    </row>
    <row r="13" spans="1:11" ht="15.75">
      <c r="A13" s="12"/>
      <c r="B13" s="2"/>
      <c r="C13" s="3"/>
      <c r="D13" s="3"/>
      <c r="E13" s="41"/>
      <c r="F13" s="18">
        <f>SUM(C13,D13)</f>
        <v>0</v>
      </c>
      <c r="G13" s="2"/>
      <c r="H13" s="3"/>
      <c r="I13" s="41"/>
      <c r="J13" s="3"/>
      <c r="K13" s="7"/>
    </row>
    <row r="14" spans="1:11" ht="15" customHeight="1">
      <c r="A14" s="12"/>
      <c r="B14" s="2"/>
      <c r="C14" s="3"/>
      <c r="D14" s="3"/>
      <c r="E14" s="41"/>
      <c r="F14" s="18">
        <f>SUM(C14,D14)</f>
        <v>0</v>
      </c>
      <c r="G14" s="2"/>
      <c r="H14" s="3"/>
      <c r="I14" s="41"/>
      <c r="J14" s="3"/>
      <c r="K14" s="7"/>
    </row>
    <row r="15" spans="1:11" ht="15.75">
      <c r="A15" s="19"/>
      <c r="B15" s="2"/>
      <c r="C15" s="3"/>
      <c r="D15" s="3"/>
      <c r="E15" s="41"/>
      <c r="F15" s="18">
        <f>SUM(C15,D15)</f>
        <v>0</v>
      </c>
      <c r="G15" s="2"/>
      <c r="H15" s="3"/>
      <c r="I15" s="41"/>
      <c r="J15" s="3"/>
      <c r="K15" s="7"/>
    </row>
    <row r="16" spans="1:11" ht="15.75">
      <c r="A16" s="19"/>
      <c r="B16" s="2"/>
      <c r="C16" s="3"/>
      <c r="D16" s="3"/>
      <c r="E16" s="41"/>
      <c r="F16" s="18">
        <f>SUM(C16,D16)</f>
        <v>0</v>
      </c>
      <c r="G16" s="2"/>
      <c r="H16" s="3"/>
      <c r="I16" s="41"/>
      <c r="J16" s="3"/>
      <c r="K16" s="7"/>
    </row>
    <row r="17" spans="1:11" ht="15.75">
      <c r="A17" s="19"/>
      <c r="B17" s="2"/>
      <c r="C17" s="3"/>
      <c r="D17" s="3"/>
      <c r="E17" s="41"/>
      <c r="F17" s="18">
        <f>SUM(C17,D17)</f>
        <v>0</v>
      </c>
      <c r="G17" s="2"/>
      <c r="H17" s="3"/>
      <c r="I17" s="41"/>
      <c r="J17" s="3"/>
      <c r="K17" s="7"/>
    </row>
    <row r="18" spans="1:11" ht="15.75">
      <c r="A18" s="19"/>
      <c r="B18" s="2"/>
      <c r="C18" s="3"/>
      <c r="D18" s="3"/>
      <c r="E18" s="41"/>
      <c r="F18" s="18">
        <f>SUM(C18,D18)</f>
        <v>0</v>
      </c>
      <c r="G18" s="2"/>
      <c r="H18" s="3"/>
      <c r="I18" s="41"/>
      <c r="J18" s="3"/>
      <c r="K18" s="7"/>
    </row>
    <row r="19" spans="1:11" ht="15.75">
      <c r="A19" s="19"/>
      <c r="B19" s="2"/>
      <c r="C19" s="3"/>
      <c r="D19" s="3"/>
      <c r="E19" s="41"/>
      <c r="F19" s="18">
        <f>SUM(C19,D19)</f>
        <v>0</v>
      </c>
      <c r="G19" s="2"/>
      <c r="H19" s="3"/>
      <c r="I19" s="41"/>
      <c r="J19" s="3"/>
      <c r="K19" s="7"/>
    </row>
    <row r="20" spans="1:11" ht="15.75">
      <c r="A20" s="19"/>
      <c r="B20" s="2"/>
      <c r="C20" s="3"/>
      <c r="D20" s="3"/>
      <c r="E20" s="41"/>
      <c r="F20" s="18">
        <f>SUM(C20,D20)</f>
        <v>0</v>
      </c>
      <c r="G20" s="2"/>
      <c r="H20" s="3"/>
      <c r="I20" s="41"/>
      <c r="J20" s="3"/>
      <c r="K20" s="7"/>
    </row>
    <row r="21" spans="1:11" ht="15.75">
      <c r="A21" s="19"/>
      <c r="B21" s="2"/>
      <c r="C21" s="3"/>
      <c r="D21" s="3"/>
      <c r="E21" s="41"/>
      <c r="F21" s="18">
        <f>SUM(C21,D21)</f>
        <v>0</v>
      </c>
      <c r="G21" s="2"/>
      <c r="H21" s="3"/>
      <c r="I21" s="41"/>
      <c r="J21" s="3"/>
      <c r="K21" s="7"/>
    </row>
    <row r="22" spans="1:11" ht="15.75">
      <c r="A22" s="19"/>
      <c r="B22" s="2"/>
      <c r="C22" s="3"/>
      <c r="D22" s="3"/>
      <c r="E22" s="41"/>
      <c r="F22" s="18">
        <f>SUM(C22,D22)</f>
        <v>0</v>
      </c>
      <c r="G22" s="2"/>
      <c r="H22" s="3"/>
      <c r="I22" s="41"/>
      <c r="J22" s="3"/>
      <c r="K22" s="7"/>
    </row>
    <row r="23" spans="1:11" ht="15.75">
      <c r="A23" s="12"/>
      <c r="B23" s="2"/>
      <c r="C23" s="3"/>
      <c r="D23" s="3"/>
      <c r="E23" s="41"/>
      <c r="F23" s="18">
        <f>SUM(C23,D23)</f>
        <v>0</v>
      </c>
      <c r="G23" s="2"/>
      <c r="H23" s="3"/>
      <c r="I23" s="41"/>
      <c r="J23" s="3"/>
      <c r="K23" s="7"/>
    </row>
    <row r="24" spans="1:11" ht="15.75">
      <c r="A24" s="12"/>
      <c r="B24" s="2"/>
      <c r="C24" s="3"/>
      <c r="D24" s="3"/>
      <c r="E24" s="41"/>
      <c r="F24" s="18">
        <f>SUM(C24,D24)</f>
        <v>0</v>
      </c>
      <c r="G24" s="2"/>
      <c r="H24" s="3"/>
      <c r="I24" s="41"/>
      <c r="J24" s="3"/>
      <c r="K24" s="7"/>
    </row>
    <row r="25" spans="1:11" ht="15.75">
      <c r="A25" s="19"/>
      <c r="B25" s="2"/>
      <c r="C25" s="3"/>
      <c r="D25" s="3"/>
      <c r="E25" s="41"/>
      <c r="F25" s="18">
        <f>SUM(C25,D25)</f>
        <v>0</v>
      </c>
      <c r="G25" s="2"/>
      <c r="H25" s="3"/>
      <c r="I25" s="41"/>
      <c r="J25" s="3"/>
      <c r="K25" s="7"/>
    </row>
    <row r="26" spans="1:11" ht="15.75">
      <c r="A26" s="19"/>
      <c r="B26" s="2"/>
      <c r="C26" s="3"/>
      <c r="D26" s="3"/>
      <c r="E26" s="41"/>
      <c r="F26" s="18">
        <f>SUM(C26,D26)</f>
        <v>0</v>
      </c>
      <c r="G26" s="2"/>
      <c r="H26" s="3"/>
      <c r="I26" s="41"/>
      <c r="J26" s="3"/>
      <c r="K26" s="7"/>
    </row>
    <row r="27" spans="1:11" ht="15.75">
      <c r="A27" s="19"/>
      <c r="B27" s="2"/>
      <c r="C27" s="3"/>
      <c r="D27" s="3"/>
      <c r="E27" s="41"/>
      <c r="F27" s="18">
        <f>SUM(C27,D27)</f>
        <v>0</v>
      </c>
      <c r="G27" s="2"/>
      <c r="H27" s="3"/>
      <c r="I27" s="41"/>
      <c r="J27" s="3"/>
      <c r="K27" s="7"/>
    </row>
    <row r="28" spans="1:11" ht="15.75">
      <c r="A28" s="19"/>
      <c r="B28" s="2"/>
      <c r="C28" s="3"/>
      <c r="D28" s="3"/>
      <c r="E28" s="41"/>
      <c r="F28" s="18">
        <f>SUM(C28,D28)</f>
        <v>0</v>
      </c>
      <c r="G28" s="2"/>
      <c r="H28" s="3"/>
      <c r="I28" s="41"/>
      <c r="J28" s="3"/>
      <c r="K28" s="7"/>
    </row>
    <row r="29" spans="1:11" ht="15.75">
      <c r="A29" s="19"/>
      <c r="B29" s="2"/>
      <c r="C29" s="3"/>
      <c r="D29" s="3"/>
      <c r="E29" s="41"/>
      <c r="F29" s="18">
        <f>SUM(C29,D29)</f>
        <v>0</v>
      </c>
      <c r="G29" s="2"/>
      <c r="H29" s="3"/>
      <c r="I29" s="41"/>
      <c r="J29" s="3"/>
      <c r="K29" s="7"/>
    </row>
    <row r="30" spans="1:11" ht="15.75">
      <c r="A30" s="19"/>
      <c r="B30" s="2"/>
      <c r="C30" s="3"/>
      <c r="D30" s="3"/>
      <c r="E30" s="41"/>
      <c r="F30" s="18">
        <f>SUM(C30,D30)</f>
        <v>0</v>
      </c>
      <c r="G30" s="2"/>
      <c r="H30" s="3"/>
      <c r="I30" s="41"/>
      <c r="J30" s="3"/>
      <c r="K30" s="7"/>
    </row>
    <row r="31" spans="1:11" ht="15.75">
      <c r="A31" s="19"/>
      <c r="B31" s="2"/>
      <c r="C31" s="3"/>
      <c r="D31" s="3"/>
      <c r="E31" s="41"/>
      <c r="F31" s="18">
        <f>SUM(C31,D31)</f>
        <v>0</v>
      </c>
      <c r="G31" s="2"/>
      <c r="H31" s="3"/>
      <c r="I31" s="41"/>
      <c r="J31" s="3"/>
      <c r="K31" s="7"/>
    </row>
    <row r="32" spans="1:11" ht="15.75">
      <c r="A32" s="19"/>
      <c r="B32" s="2"/>
      <c r="C32" s="3"/>
      <c r="D32" s="3"/>
      <c r="E32" s="41"/>
      <c r="F32" s="18">
        <f>SUM(C32,D32)</f>
        <v>0</v>
      </c>
      <c r="G32" s="2"/>
      <c r="H32" s="3"/>
      <c r="I32" s="41"/>
      <c r="J32" s="3"/>
      <c r="K32" s="7"/>
    </row>
    <row r="33" spans="1:11" ht="15.75">
      <c r="A33" s="12"/>
      <c r="B33" s="2"/>
      <c r="C33" s="3"/>
      <c r="D33" s="3"/>
      <c r="E33" s="41"/>
      <c r="F33" s="18">
        <f>SUM(C33,D33)</f>
        <v>0</v>
      </c>
      <c r="G33" s="2"/>
      <c r="H33" s="3"/>
      <c r="I33" s="41"/>
      <c r="J33" s="3"/>
      <c r="K33" s="7"/>
    </row>
    <row r="34" spans="1:11" ht="15.75">
      <c r="A34" s="12"/>
      <c r="B34" s="2"/>
      <c r="C34" s="3"/>
      <c r="D34" s="3"/>
      <c r="E34" s="41"/>
      <c r="F34" s="18">
        <f>SUM(C34,D34)</f>
        <v>0</v>
      </c>
      <c r="G34" s="2"/>
      <c r="H34" s="3"/>
      <c r="I34" s="41"/>
      <c r="J34" s="3"/>
      <c r="K34" s="7"/>
    </row>
    <row r="35" spans="1:11" ht="15.75">
      <c r="A35" s="19"/>
      <c r="B35" s="2"/>
      <c r="C35" s="3"/>
      <c r="D35" s="3"/>
      <c r="E35" s="41"/>
      <c r="F35" s="18">
        <f>SUM(C35,D35)</f>
        <v>0</v>
      </c>
      <c r="G35" s="2"/>
      <c r="H35" s="3"/>
      <c r="I35" s="41"/>
      <c r="J35" s="3"/>
      <c r="K35" s="7"/>
    </row>
    <row r="36" spans="1:11" ht="15.75">
      <c r="A36" s="19"/>
      <c r="B36" s="2"/>
      <c r="C36" s="3"/>
      <c r="D36" s="3"/>
      <c r="E36" s="41"/>
      <c r="F36" s="18">
        <f>SUM(C36,D36)</f>
        <v>0</v>
      </c>
      <c r="G36" s="2"/>
      <c r="H36" s="3"/>
      <c r="I36" s="41"/>
      <c r="J36" s="3"/>
      <c r="K36" s="7"/>
    </row>
    <row r="37" spans="1:11" ht="15.75">
      <c r="A37" s="19"/>
      <c r="B37" s="2"/>
      <c r="C37" s="3"/>
      <c r="D37" s="3"/>
      <c r="E37" s="41"/>
      <c r="F37" s="18">
        <f>SUM(C37,D37)</f>
        <v>0</v>
      </c>
      <c r="G37" s="2"/>
      <c r="H37" s="3"/>
      <c r="I37" s="41"/>
      <c r="J37" s="3"/>
      <c r="K37" s="7"/>
    </row>
    <row r="38" spans="1:11" ht="15.75">
      <c r="A38" s="19"/>
      <c r="B38" s="2"/>
      <c r="C38" s="3"/>
      <c r="D38" s="3"/>
      <c r="E38" s="41"/>
      <c r="F38" s="18">
        <f>SUM(C38,D38)</f>
        <v>0</v>
      </c>
      <c r="G38" s="2"/>
      <c r="H38" s="3"/>
      <c r="I38" s="41"/>
      <c r="J38" s="3"/>
      <c r="K38" s="7"/>
    </row>
    <row r="39" spans="1:11" ht="15.75">
      <c r="A39" s="19"/>
      <c r="B39" s="2"/>
      <c r="C39" s="3"/>
      <c r="D39" s="3"/>
      <c r="E39" s="41"/>
      <c r="F39" s="18">
        <f>SUM(C39,D39)</f>
        <v>0</v>
      </c>
      <c r="G39" s="2"/>
      <c r="H39" s="3"/>
      <c r="I39" s="41"/>
      <c r="J39" s="3"/>
      <c r="K39" s="7"/>
    </row>
    <row r="40" spans="1:11" ht="15.75">
      <c r="A40" s="19"/>
      <c r="B40" s="2"/>
      <c r="C40" s="3"/>
      <c r="D40" s="3"/>
      <c r="E40" s="41"/>
      <c r="F40" s="18">
        <f>SUM(C40,D40)</f>
        <v>0</v>
      </c>
      <c r="G40" s="2"/>
      <c r="H40" s="3"/>
      <c r="I40" s="41"/>
      <c r="J40" s="3"/>
      <c r="K40" s="7"/>
    </row>
    <row r="41" spans="1:11" ht="15.75">
      <c r="A41" s="19"/>
      <c r="B41" s="2"/>
      <c r="C41" s="3"/>
      <c r="D41" s="3"/>
      <c r="E41" s="41"/>
      <c r="F41" s="18">
        <f>SUM(C41,D41)</f>
        <v>0</v>
      </c>
      <c r="G41" s="2"/>
      <c r="H41" s="3"/>
      <c r="I41" s="41"/>
      <c r="J41" s="3"/>
      <c r="K41" s="7"/>
    </row>
    <row r="42" spans="1:11" ht="15.75">
      <c r="A42" s="19"/>
      <c r="B42" s="2"/>
      <c r="C42" s="3"/>
      <c r="D42" s="3"/>
      <c r="E42" s="41"/>
      <c r="F42" s="18">
        <f>SUM(C42,D42)</f>
        <v>0</v>
      </c>
      <c r="G42" s="2"/>
      <c r="H42" s="3"/>
      <c r="I42" s="41"/>
      <c r="J42" s="3"/>
      <c r="K42" s="7"/>
    </row>
    <row r="43" spans="1:11" ht="15.75">
      <c r="A43" s="12"/>
      <c r="B43" s="2"/>
      <c r="C43" s="3"/>
      <c r="D43" s="3"/>
      <c r="E43" s="41"/>
      <c r="F43" s="18">
        <f>SUM(C43,D43)</f>
        <v>0</v>
      </c>
      <c r="G43" s="2"/>
      <c r="H43" s="3"/>
      <c r="I43" s="41"/>
      <c r="J43" s="3"/>
      <c r="K43" s="7"/>
    </row>
    <row r="44" spans="1:11" ht="15.75">
      <c r="A44" s="12"/>
      <c r="B44" s="2"/>
      <c r="C44" s="3"/>
      <c r="D44" s="3"/>
      <c r="E44" s="41"/>
      <c r="F44" s="18">
        <f>SUM(C44,D44)</f>
        <v>0</v>
      </c>
      <c r="G44" s="2"/>
      <c r="H44" s="3"/>
      <c r="I44" s="41"/>
      <c r="J44" s="3"/>
      <c r="K44" s="7"/>
    </row>
    <row r="45" spans="1:11" ht="15.75">
      <c r="A45" s="47"/>
      <c r="B45" s="4"/>
      <c r="C45" s="45"/>
      <c r="D45" s="45"/>
      <c r="E45" s="46"/>
      <c r="F45" s="18">
        <f>SUM(C45,D45)</f>
        <v>0</v>
      </c>
      <c r="G45" s="4"/>
      <c r="H45" s="45"/>
      <c r="I45" s="46"/>
      <c r="J45" s="45"/>
      <c r="K45" s="7"/>
    </row>
    <row r="46" spans="1:11" ht="15.75">
      <c r="A46" s="47"/>
      <c r="B46" s="4"/>
      <c r="C46" s="45"/>
      <c r="D46" s="45"/>
      <c r="E46" s="46"/>
      <c r="F46" s="18">
        <f>SUM(C46,D46)</f>
        <v>0</v>
      </c>
      <c r="G46" s="4"/>
      <c r="H46" s="45"/>
      <c r="I46" s="46"/>
      <c r="J46" s="45"/>
      <c r="K46" s="7"/>
    </row>
    <row r="47" spans="1:11" ht="15.75">
      <c r="A47" s="47"/>
      <c r="B47" s="4"/>
      <c r="C47" s="45"/>
      <c r="D47" s="45"/>
      <c r="E47" s="46"/>
      <c r="F47" s="18">
        <f>SUM(C47,D47)</f>
        <v>0</v>
      </c>
      <c r="G47" s="4"/>
      <c r="H47" s="45"/>
      <c r="I47" s="46"/>
      <c r="J47" s="45"/>
      <c r="K47" s="7"/>
    </row>
    <row r="48" spans="1:11" ht="15.75">
      <c r="A48" s="4"/>
      <c r="B48" s="13" t="s">
        <v>6</v>
      </c>
      <c r="C48" s="14">
        <f>SUM(C5:C47)</f>
        <v>1448.1000000000001</v>
      </c>
      <c r="D48" s="14">
        <f>SUM(D5:D47)</f>
        <v>388.3</v>
      </c>
      <c r="E48" s="15"/>
      <c r="F48" s="16">
        <f>SUM(C48,D48)</f>
        <v>1836.4</v>
      </c>
      <c r="G48" s="40"/>
      <c r="H48" s="14">
        <f>SUM(H5:H47)</f>
        <v>2.2</v>
      </c>
      <c r="I48" s="15"/>
      <c r="J48" s="14">
        <f>SUM(J5:J47)</f>
        <v>388.3</v>
      </c>
      <c r="K48" s="17">
        <f>C48-H48</f>
        <v>1445.9</v>
      </c>
    </row>
    <row r="51" spans="2:8" ht="15.75">
      <c r="B51" s="11" t="s">
        <v>90</v>
      </c>
      <c r="F51" s="8"/>
      <c r="G51" s="37"/>
      <c r="H51" s="38"/>
    </row>
    <row r="52" spans="2:8" ht="15">
      <c r="B52" s="11"/>
      <c r="F52" s="9" t="s">
        <v>3</v>
      </c>
      <c r="G52" s="10"/>
      <c r="H52" s="10"/>
    </row>
    <row r="53" spans="2:8" ht="15.75">
      <c r="B53" s="11" t="s">
        <v>64</v>
      </c>
      <c r="F53" s="8"/>
      <c r="G53" s="37"/>
      <c r="H53" s="38"/>
    </row>
    <row r="54" spans="6:8" ht="15">
      <c r="F54" s="9" t="s">
        <v>3</v>
      </c>
      <c r="G54" s="10"/>
      <c r="H54" s="10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4" t="s">
        <v>279</v>
      </c>
      <c r="C1" s="35"/>
      <c r="D1" s="35"/>
      <c r="E1" s="35"/>
      <c r="F1" s="35"/>
      <c r="G1" s="35"/>
      <c r="H1" s="35"/>
      <c r="I1" s="35"/>
      <c r="J1" s="35"/>
      <c r="K1" s="1"/>
    </row>
    <row r="2" spans="1:11" ht="31.5" customHeight="1">
      <c r="A2" s="33" t="s">
        <v>278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33" customHeight="1">
      <c r="A3" s="39" t="s">
        <v>2</v>
      </c>
      <c r="B3" s="39" t="s">
        <v>4</v>
      </c>
      <c r="C3" s="36" t="s">
        <v>1</v>
      </c>
      <c r="D3" s="36"/>
      <c r="E3" s="36"/>
      <c r="F3" s="36" t="s">
        <v>0</v>
      </c>
      <c r="G3" s="36" t="s">
        <v>10</v>
      </c>
      <c r="H3" s="36"/>
      <c r="I3" s="36"/>
      <c r="J3" s="36"/>
      <c r="K3" s="32" t="s">
        <v>14</v>
      </c>
    </row>
    <row r="4" spans="1:11" ht="158.25" customHeight="1">
      <c r="A4" s="39"/>
      <c r="B4" s="39"/>
      <c r="C4" s="5" t="s">
        <v>11</v>
      </c>
      <c r="D4" s="5" t="s">
        <v>12</v>
      </c>
      <c r="E4" s="5" t="s">
        <v>8</v>
      </c>
      <c r="F4" s="36"/>
      <c r="G4" s="6" t="s">
        <v>5</v>
      </c>
      <c r="H4" s="5" t="s">
        <v>13</v>
      </c>
      <c r="I4" s="5" t="s">
        <v>9</v>
      </c>
      <c r="J4" s="5" t="s">
        <v>13</v>
      </c>
      <c r="K4" s="32"/>
    </row>
    <row r="5" spans="1:11" ht="15.75">
      <c r="A5" s="19">
        <v>1</v>
      </c>
      <c r="B5" s="98" t="s">
        <v>277</v>
      </c>
      <c r="C5" s="24"/>
      <c r="D5" s="97">
        <v>65.08</v>
      </c>
      <c r="E5" s="56" t="s">
        <v>276</v>
      </c>
      <c r="F5" s="73">
        <v>65.08</v>
      </c>
      <c r="G5" s="12">
        <v>2210</v>
      </c>
      <c r="H5" s="24"/>
      <c r="I5" s="56" t="s">
        <v>275</v>
      </c>
      <c r="J5" s="24">
        <v>65.08</v>
      </c>
      <c r="K5" s="7"/>
    </row>
    <row r="6" spans="1:11" ht="15.75">
      <c r="A6" s="19">
        <v>2</v>
      </c>
      <c r="B6" s="2" t="s">
        <v>274</v>
      </c>
      <c r="C6" s="3"/>
      <c r="D6" s="3">
        <v>88</v>
      </c>
      <c r="E6" s="96" t="s">
        <v>273</v>
      </c>
      <c r="F6" s="18">
        <f>SUM(C6,D6)</f>
        <v>88</v>
      </c>
      <c r="G6" s="12">
        <v>3110</v>
      </c>
      <c r="H6" s="3"/>
      <c r="I6" s="96" t="s">
        <v>273</v>
      </c>
      <c r="J6" s="3">
        <v>88</v>
      </c>
      <c r="K6" s="7"/>
    </row>
    <row r="7" spans="1:11" ht="15.75">
      <c r="A7" s="19">
        <v>3</v>
      </c>
      <c r="B7" s="2" t="s">
        <v>272</v>
      </c>
      <c r="C7" s="3"/>
      <c r="D7" s="3">
        <v>77.4</v>
      </c>
      <c r="E7" s="41" t="s">
        <v>266</v>
      </c>
      <c r="F7" s="18">
        <f>SUM(C7,D7)</f>
        <v>77.4</v>
      </c>
      <c r="G7" s="12">
        <v>2220</v>
      </c>
      <c r="H7" s="3"/>
      <c r="I7" s="41" t="s">
        <v>266</v>
      </c>
      <c r="J7" s="3">
        <v>77.4</v>
      </c>
      <c r="K7" s="7"/>
    </row>
    <row r="8" spans="1:11" ht="15.75">
      <c r="A8" s="19">
        <v>4</v>
      </c>
      <c r="B8" s="2" t="s">
        <v>271</v>
      </c>
      <c r="C8" s="3"/>
      <c r="D8" s="3">
        <v>161.7</v>
      </c>
      <c r="E8" s="41" t="s">
        <v>270</v>
      </c>
      <c r="F8" s="18">
        <f>SUM(C8,D8)</f>
        <v>161.7</v>
      </c>
      <c r="G8" s="12">
        <v>2210</v>
      </c>
      <c r="H8" s="3"/>
      <c r="I8" s="41" t="s">
        <v>270</v>
      </c>
      <c r="J8" s="3">
        <v>161.7</v>
      </c>
      <c r="K8" s="7"/>
    </row>
    <row r="9" spans="1:11" ht="63">
      <c r="A9" s="19">
        <v>5</v>
      </c>
      <c r="B9" s="41" t="s">
        <v>269</v>
      </c>
      <c r="C9" s="3"/>
      <c r="D9" s="3">
        <v>15.59</v>
      </c>
      <c r="E9" s="41" t="s">
        <v>93</v>
      </c>
      <c r="F9" s="18">
        <f>SUM(C9,D9)</f>
        <v>15.59</v>
      </c>
      <c r="G9" s="70">
        <v>2210</v>
      </c>
      <c r="H9" s="3"/>
      <c r="I9" s="41" t="s">
        <v>93</v>
      </c>
      <c r="J9" s="3">
        <v>15.59</v>
      </c>
      <c r="K9" s="7"/>
    </row>
    <row r="10" spans="1:11" ht="63">
      <c r="A10" s="19">
        <v>6</v>
      </c>
      <c r="B10" s="41" t="s">
        <v>265</v>
      </c>
      <c r="C10" s="3"/>
      <c r="D10" s="3">
        <v>391.81</v>
      </c>
      <c r="E10" s="41" t="s">
        <v>268</v>
      </c>
      <c r="F10" s="18">
        <v>391.81</v>
      </c>
      <c r="G10" s="70">
        <v>2210</v>
      </c>
      <c r="H10" s="3"/>
      <c r="I10" s="41" t="s">
        <v>268</v>
      </c>
      <c r="J10" s="3">
        <v>391.81</v>
      </c>
      <c r="K10" s="7"/>
    </row>
    <row r="11" spans="1:11" ht="63">
      <c r="A11" s="19">
        <v>7</v>
      </c>
      <c r="B11" s="41" t="s">
        <v>265</v>
      </c>
      <c r="C11" s="3"/>
      <c r="D11" s="3">
        <v>505.43</v>
      </c>
      <c r="E11" s="41" t="s">
        <v>267</v>
      </c>
      <c r="F11" s="18">
        <v>505.43</v>
      </c>
      <c r="G11" s="70">
        <v>2220</v>
      </c>
      <c r="H11" s="3"/>
      <c r="I11" s="41" t="s">
        <v>267</v>
      </c>
      <c r="J11" s="3">
        <v>505.43</v>
      </c>
      <c r="K11" s="7"/>
    </row>
    <row r="12" spans="1:11" ht="63">
      <c r="A12" s="19">
        <v>8</v>
      </c>
      <c r="B12" s="41" t="s">
        <v>265</v>
      </c>
      <c r="C12" s="3"/>
      <c r="D12" s="3">
        <v>72.25</v>
      </c>
      <c r="E12" s="41" t="s">
        <v>266</v>
      </c>
      <c r="F12" s="18">
        <f>SUM(C12,D12)</f>
        <v>72.25</v>
      </c>
      <c r="G12" s="70">
        <v>2220</v>
      </c>
      <c r="H12" s="3"/>
      <c r="I12" s="41" t="s">
        <v>266</v>
      </c>
      <c r="J12" s="3">
        <v>72.25</v>
      </c>
      <c r="K12" s="7"/>
    </row>
    <row r="13" spans="1:11" ht="63">
      <c r="A13" s="19">
        <v>9</v>
      </c>
      <c r="B13" s="41" t="s">
        <v>265</v>
      </c>
      <c r="C13" s="3"/>
      <c r="D13" s="3">
        <v>55</v>
      </c>
      <c r="E13" s="41" t="s">
        <v>264</v>
      </c>
      <c r="F13" s="18">
        <f>SUM(C13,D13)</f>
        <v>55</v>
      </c>
      <c r="G13" s="70">
        <v>2210</v>
      </c>
      <c r="H13" s="3"/>
      <c r="I13" s="41" t="s">
        <v>264</v>
      </c>
      <c r="J13" s="3">
        <v>55</v>
      </c>
      <c r="K13" s="7"/>
    </row>
    <row r="14" spans="1:11" ht="15.75">
      <c r="A14" s="19"/>
      <c r="B14" s="2"/>
      <c r="C14" s="3"/>
      <c r="D14" s="3"/>
      <c r="E14" s="41"/>
      <c r="F14" s="18"/>
      <c r="G14" s="12"/>
      <c r="H14" s="3"/>
      <c r="I14" s="41"/>
      <c r="J14" s="3"/>
      <c r="K14" s="7"/>
    </row>
    <row r="15" spans="1:11" ht="15.75">
      <c r="A15" s="19"/>
      <c r="B15" s="2" t="s">
        <v>263</v>
      </c>
      <c r="C15" s="3">
        <v>21.94</v>
      </c>
      <c r="D15" s="3"/>
      <c r="E15" s="41"/>
      <c r="F15" s="18">
        <f>SUM(C15,D15)</f>
        <v>21.94</v>
      </c>
      <c r="G15" s="12">
        <v>2240</v>
      </c>
      <c r="H15" s="3">
        <v>2.5</v>
      </c>
      <c r="I15" s="41" t="s">
        <v>262</v>
      </c>
      <c r="J15" s="3"/>
      <c r="K15" s="7"/>
    </row>
    <row r="16" spans="1:11" ht="31.5">
      <c r="A16" s="19"/>
      <c r="B16" s="41" t="s">
        <v>261</v>
      </c>
      <c r="C16" s="3">
        <v>140</v>
      </c>
      <c r="D16" s="3"/>
      <c r="E16" s="41"/>
      <c r="F16" s="18">
        <f>SUM(C16,D16)</f>
        <v>140</v>
      </c>
      <c r="G16" s="12">
        <v>2220</v>
      </c>
      <c r="H16" s="3">
        <v>59.98</v>
      </c>
      <c r="I16" s="41" t="s">
        <v>260</v>
      </c>
      <c r="J16" s="3"/>
      <c r="K16" s="7"/>
    </row>
    <row r="17" spans="1:11" ht="15.75">
      <c r="A17" s="19"/>
      <c r="B17" s="2"/>
      <c r="C17" s="3"/>
      <c r="D17" s="3"/>
      <c r="E17" s="41"/>
      <c r="F17" s="18"/>
      <c r="G17" s="12"/>
      <c r="H17" s="3"/>
      <c r="I17" s="41"/>
      <c r="J17" s="3"/>
      <c r="K17" s="7"/>
    </row>
    <row r="18" spans="1:11" ht="15.75">
      <c r="A18" s="19"/>
      <c r="B18" s="2"/>
      <c r="C18" s="3"/>
      <c r="D18" s="3"/>
      <c r="E18" s="41"/>
      <c r="F18" s="18"/>
      <c r="G18" s="12"/>
      <c r="H18" s="3"/>
      <c r="I18" s="41"/>
      <c r="J18" s="3"/>
      <c r="K18" s="7"/>
    </row>
    <row r="19" spans="1:11" ht="15.75">
      <c r="A19" s="4"/>
      <c r="B19" s="13" t="s">
        <v>6</v>
      </c>
      <c r="C19" s="14">
        <f>SUM(C5:C18)</f>
        <v>161.94</v>
      </c>
      <c r="D19" s="81">
        <f>SUM(D5:D14)</f>
        <v>1432.26</v>
      </c>
      <c r="E19" s="15"/>
      <c r="F19" s="95">
        <f>SUM(C19,D19)</f>
        <v>1594.2</v>
      </c>
      <c r="G19" s="40"/>
      <c r="H19" s="14">
        <f>SUM(H15:H18)</f>
        <v>62.48</v>
      </c>
      <c r="I19" s="15"/>
      <c r="J19" s="81">
        <f>SUM(J5:J14)</f>
        <v>1432.26</v>
      </c>
      <c r="K19" s="17">
        <f>C19-H19</f>
        <v>99.46000000000001</v>
      </c>
    </row>
    <row r="22" spans="2:8" ht="15.75">
      <c r="B22" s="11" t="s">
        <v>259</v>
      </c>
      <c r="F22" s="8"/>
      <c r="G22" s="37" t="s">
        <v>258</v>
      </c>
      <c r="H22" s="38"/>
    </row>
    <row r="23" spans="2:8" ht="15">
      <c r="B23" s="11"/>
      <c r="F23" s="9" t="s">
        <v>3</v>
      </c>
      <c r="G23" s="10"/>
      <c r="H23" s="10"/>
    </row>
    <row r="24" spans="2:8" ht="15.75">
      <c r="B24" s="11" t="s">
        <v>64</v>
      </c>
      <c r="F24" s="8"/>
      <c r="G24" s="37" t="s">
        <v>257</v>
      </c>
      <c r="H24" s="38"/>
    </row>
    <row r="25" spans="6:8" ht="15">
      <c r="F25" s="9" t="s">
        <v>3</v>
      </c>
      <c r="G25" s="10"/>
      <c r="H25" s="10"/>
    </row>
    <row r="26" ht="15">
      <c r="B26" t="s">
        <v>256</v>
      </c>
    </row>
  </sheetData>
  <sheetProtection/>
  <mergeCells count="10">
    <mergeCell ref="K3:K4"/>
    <mergeCell ref="A2:K2"/>
    <mergeCell ref="B1:J1"/>
    <mergeCell ref="C3:E3"/>
    <mergeCell ref="G24:H24"/>
    <mergeCell ref="G22:H22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2023-04-13T08:21:19Z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