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_212" sheetId="1" r:id="rId1"/>
    <sheet name="L_211" sheetId="2" r:id="rId2"/>
    <sheet name="L_221" sheetId="3" r:id="rId3"/>
    <sheet name="L_222" sheetId="4" r:id="rId4"/>
    <sheet name="L_232" sheetId="5" r:id="rId5"/>
    <sheet name="L_233" sheetId="6" r:id="rId6"/>
    <sheet name="L_241" sheetId="7" r:id="rId7"/>
    <sheet name="L_242" sheetId="8" r:id="rId8"/>
    <sheet name="L_243" sheetId="9" r:id="rId9"/>
    <sheet name="L_244" sheetId="10" r:id="rId10"/>
    <sheet name="L_245" sheetId="11" r:id="rId11"/>
    <sheet name="L_252" sheetId="12" r:id="rId12"/>
    <sheet name="L_261" sheetId="13" r:id="rId13"/>
    <sheet name="L_271" sheetId="14" r:id="rId14"/>
    <sheet name="L_272" sheetId="15" r:id="rId15"/>
    <sheet name="L_281" sheetId="16" r:id="rId16"/>
    <sheet name="L_282" sheetId="17" r:id="rId17"/>
    <sheet name="L_283" sheetId="18" r:id="rId18"/>
    <sheet name="L_291" sheetId="19" r:id="rId19"/>
    <sheet name="L_292" sheetId="20" r:id="rId20"/>
    <sheet name="L_301" sheetId="21" r:id="rId21"/>
    <sheet name="L_302" sheetId="22" r:id="rId22"/>
    <sheet name="L_303" sheetId="23" r:id="rId23"/>
  </sheets>
  <definedNames/>
  <calcPr fullCalcOnLoad="1"/>
</workbook>
</file>

<file path=xl/sharedStrings.xml><?xml version="1.0" encoding="utf-8"?>
<sst xmlns="http://schemas.openxmlformats.org/spreadsheetml/2006/main" count="746" uniqueCount="264">
  <si>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1" Голосіївського району за  І квартал 2024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</si>
  <si>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</si>
  <si>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</si>
  <si>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</si>
  <si>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</si>
  <si>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</si>
  <si>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</si>
  <si>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</si>
  <si>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</si>
  <si>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</si>
  <si>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</si>
  <si>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</si>
  <si>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</si>
  <si>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</si>
  <si>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ВСЬОГО по закладу</t>
  </si>
  <si>
    <t>Керівник установи</t>
  </si>
  <si>
    <t>Осіпцов А.Ф.</t>
  </si>
  <si>
    <t>(підпис)           (ініціали і прізвище) </t>
  </si>
  <si>
    <t>Головний бухгалтер</t>
  </si>
  <si>
    <t>Горбащенко І.А.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</si>
  <si>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І квартал  2024 рік </t>
  </si>
  <si>
    <t>ТОВ "Лайфселл"</t>
  </si>
  <si>
    <t>ПрАТ "Київстар"</t>
  </si>
  <si>
    <t>Фізична особа</t>
  </si>
  <si>
    <t xml:space="preserve">Орендар Кінаш </t>
  </si>
  <si>
    <t>вакціна</t>
  </si>
  <si>
    <t>Централізовани</t>
  </si>
  <si>
    <t>поставки МОЗ</t>
  </si>
  <si>
    <t>Директор</t>
  </si>
  <si>
    <t>Лось Г.М</t>
  </si>
  <si>
    <t>Софіенко О.І.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</si>
  <si>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"Центр первинної медико-санітарної допомоги № 1 Дарницького району м.Києва" </t>
    </r>
    <r>
      <rPr>
        <b/>
        <sz val="14"/>
        <color indexed="8"/>
        <rFont val="Times New Roman"/>
        <family val="1"/>
      </rPr>
      <t xml:space="preserve">за І квартал 2024 року </t>
    </r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</si>
  <si>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</si>
  <si>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Київська міська організація Товариства Червоного Хреста України</t>
  </si>
  <si>
    <t>Засоби індивідуального захисту</t>
  </si>
  <si>
    <t>Продукти харчування</t>
  </si>
  <si>
    <t>Н.М. Терещенко</t>
  </si>
  <si>
    <t>Т.М. Федорчук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</si>
  <si>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"Консультативно- діагностичний центр №2 Дарницького району м. Києва" за І квартал 2024 року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</si>
  <si>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</si>
  <si>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</si>
  <si>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касова стрічка</t>
  </si>
  <si>
    <t xml:space="preserve">2. </t>
  </si>
  <si>
    <t>ТОВ "Хелс МЕДІА АГ"</t>
  </si>
  <si>
    <t xml:space="preserve">касове обслуговування </t>
  </si>
  <si>
    <t>обслуговування програмного забезпечення</t>
  </si>
  <si>
    <t>обслуговування ліфтів</t>
  </si>
  <si>
    <t>3.</t>
  </si>
  <si>
    <t>КМО ТЧХУ "Благодійник"</t>
  </si>
  <si>
    <t>продукти харчування (продуктові набори)</t>
  </si>
  <si>
    <t>Л. В. Ярмоленко</t>
  </si>
  <si>
    <t>В. о. головного бухгалтера</t>
  </si>
  <si>
    <t>В. О. Тугай</t>
  </si>
  <si>
    <t>-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</si>
  <si>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КНП  "Центр первинної медико-санітарної допомоги №2"Деснянського району м.Києва__за І квартал 2024 року </t>
  </si>
  <si>
    <t>Людмила   ТРУШКІНА</t>
  </si>
  <si>
    <t>Людмила   ДЯКОНЧУК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</si>
  <si>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Деснянського району м.Києва за І квартал 2024 року </t>
  </si>
  <si>
    <t>Благодійна організація "Благодійний фонд молодіжної ініціативи "НАДІЯ"</t>
  </si>
  <si>
    <t>медичні вироби (бахіли, шапочки, халати, рукавички)</t>
  </si>
  <si>
    <t>В.о. керівника установи</t>
  </si>
  <si>
    <t>Світлана Соловйова</t>
  </si>
  <si>
    <t>Олена Молодих</t>
  </si>
  <si>
    <t>513-13-63</t>
  </si>
  <si>
    <t>Шевченко Світлана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</si>
  <si>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допомоги  № 1  Дніпровського  району за І квартал 2024року </t>
  </si>
  <si>
    <r>
      <rPr>
        <sz val="10"/>
        <color indexed="8"/>
        <rFont val="Times New Roman"/>
        <family val="1"/>
      </rPr>
      <t>В грошовій формі,</t>
    </r>
    <r>
      <rPr>
        <b/>
        <sz val="10"/>
        <color indexed="8"/>
        <rFont val="Times New Roman"/>
        <family val="1"/>
      </rPr>
      <t xml:space="preserve"> тис. грн</t>
    </r>
  </si>
  <si>
    <t>ТОВ "УКРПОЛІПАК"</t>
  </si>
  <si>
    <t>Б.О ”БЛАГОДІЙНИЙ ФОНД ”НАЦІОНАЛЬНА АГЕНЦІЯ ГУМАНІТАРНОЇ ДОПОМОГИ ”ЗДОРОВІ”</t>
  </si>
  <si>
    <t>медикаменти та перв`язувальні матеріали</t>
  </si>
  <si>
    <t>медичні вироби</t>
  </si>
  <si>
    <t xml:space="preserve">господарські товари </t>
  </si>
  <si>
    <t>медичний одяг</t>
  </si>
  <si>
    <t>Е.В. КОЛЯДА</t>
  </si>
  <si>
    <t>І.В. ЗАВАЛКІНА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</si>
  <si>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КНП"ЦПМСД №2 Дніпровського р-ну.м.Києва"___за І квартал 2024 року </t>
  </si>
  <si>
    <t>UNICEF</t>
  </si>
  <si>
    <t>Холодильник Vestfrost VLS 174ААС  01.2024</t>
  </si>
  <si>
    <t>ТОВ"МЕД-ДІАГНОСТИКА"</t>
  </si>
  <si>
    <t>Аналізатор сечі CITOLAB READER 300</t>
  </si>
  <si>
    <t>ФОП Пономаренко Дмитро Григорович</t>
  </si>
  <si>
    <t>Спірометр MIR Spirobank 11 (код 911021ЕО)</t>
  </si>
  <si>
    <t>Благодійна організація "Благодійний фонд молодіжної ініціативи "Надія"</t>
  </si>
  <si>
    <t>Бахіли</t>
  </si>
  <si>
    <t>Шапочки медичні одноразові</t>
  </si>
  <si>
    <t>Халати медичні</t>
  </si>
  <si>
    <t>Рукавички (нестерильні)</t>
  </si>
  <si>
    <t>Ходунок-роллатор</t>
  </si>
  <si>
    <t>Голки діабетичні</t>
  </si>
  <si>
    <t>Лабораторне приладдя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</si>
  <si>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№3" Дніпровського району м. Києва" за І квартал 2024 року </t>
  </si>
  <si>
    <t>ТОВ "ХелзМедіа"</t>
  </si>
  <si>
    <t>ТОВ"Лікар і я"</t>
  </si>
  <si>
    <t>Фіз, особи</t>
  </si>
  <si>
    <t>Тетяна БОРИСОВА</t>
  </si>
  <si>
    <t>Наталія МІРОШНИЧЕНКО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</si>
  <si>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за  I  квартал  2024 року </t>
    </r>
  </si>
  <si>
    <t>Всього отримано благодійних пожертв,                    тис. грн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</si>
  <si>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</si>
  <si>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             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</si>
  <si>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Сума,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</si>
  <si>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rPr>
        <sz val="10"/>
        <color indexed="8"/>
        <rFont val="Times New Roman"/>
        <family val="1"/>
      </rPr>
      <t xml:space="preserve">Сума,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</si>
  <si>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ТОВ "ХЕЛС МЕДІА АГ"</t>
  </si>
  <si>
    <t>Медикаменти</t>
  </si>
  <si>
    <t>Фізична  особа</t>
  </si>
  <si>
    <t>Вироби медичного призначення</t>
  </si>
  <si>
    <t>канцтовари</t>
  </si>
  <si>
    <t>інформаційний семінар</t>
  </si>
  <si>
    <t>забезпечення комп'ютерними програмами</t>
  </si>
  <si>
    <t>послуги банку</t>
  </si>
  <si>
    <t>Надія  ПОЛІВАНОВА</t>
  </si>
  <si>
    <t>Тетяна  ОСАДЧА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</si>
  <si>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І квартал 2024 року </t>
  </si>
  <si>
    <t>Каюкіна Еліна Вячеславівна</t>
  </si>
  <si>
    <t>Дез.засоби</t>
  </si>
  <si>
    <t>Клімов Іван Олегович</t>
  </si>
  <si>
    <t>Канц.товари</t>
  </si>
  <si>
    <t>Сова Володимир Миколайович</t>
  </si>
  <si>
    <t>мед.вироби</t>
  </si>
  <si>
    <t>ЗІЗ</t>
  </si>
  <si>
    <t>Гладкий Олександр Анатолiйович</t>
  </si>
  <si>
    <t>медикаменти</t>
  </si>
  <si>
    <t>Л.В. Шупік</t>
  </si>
  <si>
    <t>Н.Г.Христенко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</si>
  <si>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 квартал 2024 року </t>
  </si>
  <si>
    <t>"Благодійна оргаганізація" "Благодійний фонд молодіжної ініціативи "Надія""</t>
  </si>
  <si>
    <t>Бахіли,шапочки,халати</t>
  </si>
  <si>
    <t>ГО "Всеукраїнська асоціація дитячої імунології"</t>
  </si>
  <si>
    <t>Тест-набір імунохром.для виявл.респіраторно-синцитіального вірусу</t>
  </si>
  <si>
    <t>Бахіли,шапочки,халати,рукавички, ходунки</t>
  </si>
  <si>
    <t>Некрасова М.А.</t>
  </si>
  <si>
    <t>Новицька А.В.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</si>
  <si>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Печерського району  м.Київа     за І квартал 2024 року </t>
  </si>
  <si>
    <t>ПАТ "Лекхім-Харків"</t>
  </si>
  <si>
    <t>903/8</t>
  </si>
  <si>
    <t>МБФ"Здоров'я украінського народу"</t>
  </si>
  <si>
    <t>Госп.товари</t>
  </si>
  <si>
    <t xml:space="preserve"> Гладких О.А.</t>
  </si>
  <si>
    <t xml:space="preserve"> О.І. Остапенко</t>
  </si>
  <si>
    <t>О.В. Патенко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</si>
  <si>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І квартал 2024 року </t>
  </si>
  <si>
    <t>База спеціального медичного постачання м. Києва</t>
  </si>
  <si>
    <t>БУТО АСТМА</t>
  </si>
  <si>
    <t>Сальбутамол</t>
  </si>
  <si>
    <t>Омепразол</t>
  </si>
  <si>
    <t>"БФ "МЕНОРА"</t>
  </si>
  <si>
    <t>Генератор LUTIAN LT7990 E</t>
  </si>
  <si>
    <t>Міжнародний благодійний фонд альянс громадського здоров`я</t>
  </si>
  <si>
    <t>Журнал реєстрації взяття крові та результатів досліджень з виявлення серологічних маркерів ВІЛ з використання ШТ</t>
  </si>
  <si>
    <t>інші послуги</t>
  </si>
  <si>
    <t>Л.М. Вагалюк</t>
  </si>
  <si>
    <t>Н.П. Мосійчук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</si>
  <si>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"за І квартал 2024 року </t>
  </si>
  <si>
    <t>ФОП Криштальян М.В.</t>
  </si>
  <si>
    <t>аналізатор сечі</t>
  </si>
  <si>
    <t>ТОВ"Делойт Консалтинг Оверсіз Проджекс"</t>
  </si>
  <si>
    <t>фотокамера, мікрофон,штатив,карта памяті</t>
  </si>
  <si>
    <t>Н.П.Білічук</t>
  </si>
  <si>
    <t>В.А.Сірош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</si>
  <si>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 квартал 2024 року </t>
  </si>
  <si>
    <r>
      <rPr>
        <sz val="12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rFont val="Times New Roman"/>
        <family val="1"/>
      </rPr>
      <t>тис. грн</t>
    </r>
  </si>
  <si>
    <r>
      <rPr>
        <sz val="12"/>
        <rFont val="Times New Roman"/>
        <family val="1"/>
      </rPr>
      <t>В грошовій форм,</t>
    </r>
    <r>
      <rPr>
        <b/>
        <sz val="12"/>
        <rFont val="Times New Roman"/>
        <family val="1"/>
      </rPr>
      <t xml:space="preserve"> тис. грн</t>
    </r>
  </si>
  <si>
    <r>
      <rPr>
        <sz val="12"/>
        <rFont val="Times New Roman"/>
        <family val="1"/>
      </rPr>
      <t xml:space="preserve">В  натуральній формі (товари і послуги),   </t>
    </r>
    <r>
      <rPr>
        <b/>
        <sz val="12"/>
        <rFont val="Times New Roman"/>
        <family val="1"/>
      </rPr>
      <t xml:space="preserve"> тис. грн</t>
    </r>
  </si>
  <si>
    <r>
      <rPr>
        <sz val="12"/>
        <rFont val="Times New Roman"/>
        <family val="1"/>
      </rPr>
      <t xml:space="preserve">Сума,        </t>
    </r>
    <r>
      <rPr>
        <b/>
        <sz val="12"/>
        <rFont val="Times New Roman"/>
        <family val="1"/>
      </rPr>
      <t xml:space="preserve">  тис. грн</t>
    </r>
  </si>
  <si>
    <t xml:space="preserve">Міжнародна організація "ЮНІСЕФ" </t>
  </si>
  <si>
    <t>холодильник для вакцин Vestfrost VLS174A AC</t>
  </si>
  <si>
    <t>антисептик для рук</t>
  </si>
  <si>
    <t>рукавички латексні р.S №1000</t>
  </si>
  <si>
    <t>подовжувач 3 м</t>
  </si>
  <si>
    <t>подовжувач 5 м</t>
  </si>
  <si>
    <t>тест-набір імунохроматографічний для виявлення респіраторно-синцитіального вірусу RSV 1 kt PCB-тест-МБА</t>
  </si>
  <si>
    <t>КНП "Київська міська клінічна лікарня №5" (від БО "Всеукраїнська мережа людей, які живуть з ВІЛ/СНІД")</t>
  </si>
  <si>
    <t>експрес-тест LgG, LgA антитіл до ВІЛ тип 1/2 Біолайн</t>
  </si>
  <si>
    <t>експрес-тест ВІЛ 1.2.0 "Швидка відповідь"</t>
  </si>
  <si>
    <t xml:space="preserve">КНП "Київська міська клінічна лікарня №5" </t>
  </si>
  <si>
    <t>т/с Rapid test for Antibody to HIV/Kit №10</t>
  </si>
  <si>
    <t>ГО "Об'єднана Поміч Україні"</t>
  </si>
  <si>
    <t>кисневий концентратор</t>
  </si>
  <si>
    <t>кисневі маски та труби</t>
  </si>
  <si>
    <t>фонендоскоп</t>
  </si>
  <si>
    <t>глюкометр KESSON</t>
  </si>
  <si>
    <t>тест-смужки для глюкометра KESSON</t>
  </si>
  <si>
    <t>ДЕРЖАВНА УСТАНОВА "КИЇВСЬКИЙ МІСЬКИЙ ЦЕНТР КОНТРОЛЮ ТА ПРОФІЛАКТИКИ ХВОРОБ МІНІСТЕРСТВА ОХОРОНИ ЗДОРОВ'Я УКРАЇНИ"</t>
  </si>
  <si>
    <t>вакцини проти дифтерії, правця та кашлюку</t>
  </si>
  <si>
    <t>А.А.Садовська</t>
  </si>
  <si>
    <t>Л.М.Нічегівська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</si>
  <si>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Святошинського району м. Києва за І квартал 2024 року 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</si>
  <si>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</si>
  <si>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 xml:space="preserve">Сума, </t>
    </r>
    <r>
      <rPr>
        <b/>
        <sz val="10"/>
        <color indexed="8"/>
        <rFont val="Times New Roman"/>
        <family val="1"/>
      </rPr>
      <t>тис. грн</t>
    </r>
  </si>
  <si>
    <t>Наталія ПЕТРУЧЕНКО</t>
  </si>
  <si>
    <t>Світлана КОНОНЕЦЬ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</si>
  <si>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 3" Святошинського району м. Києваза І квартал 2024 року </t>
  </si>
  <si>
    <t>Залишок на 01.01.2024</t>
  </si>
  <si>
    <t>БО "БФ "НАГД Здоров’я" залишок на 01.01.2024</t>
  </si>
  <si>
    <t>Медикменти</t>
  </si>
  <si>
    <t>Ольга ВОЗНЮК</t>
  </si>
  <si>
    <t>Альона Палійчук</t>
  </si>
  <si>
    <t>Вик.Альона Палійчук, 0932043899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</si>
  <si>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Солом'янського району м.Києва за І квартал 2024 року </t>
  </si>
  <si>
    <t>Благодійна організація</t>
  </si>
  <si>
    <t>БО "100 відсотків життя.Київський регіон"</t>
  </si>
  <si>
    <t>вироби медичного призначення</t>
  </si>
  <si>
    <t>БО "БФ "НАГД" Здорові"</t>
  </si>
  <si>
    <t>ГО "НО"ІН ТАЧ ЮКРЕЙН ФУНДЕЙШН"</t>
  </si>
  <si>
    <t>ТОВ "БаДМ"</t>
  </si>
  <si>
    <t>БО "БФ молодіжної ініціативи "Надія"</t>
  </si>
  <si>
    <t xml:space="preserve">вироби медичного призначення, ЗІЗ, дизенфекційні засоби, основні засоби </t>
  </si>
  <si>
    <t xml:space="preserve">вироби медичного призначення, ЗІЗ, дизенфекційні засоби </t>
  </si>
  <si>
    <t>ЮНІСЕФ</t>
  </si>
  <si>
    <t>основні засоби</t>
  </si>
  <si>
    <t>А.С. Сваток</t>
  </si>
  <si>
    <t>Л.В. Шереметьєва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</si>
  <si>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 "ЦПМСД №2" Солом'янського району за І квартал 2024 року </t>
  </si>
  <si>
    <t>Віталій СУНДЄЄВ</t>
  </si>
  <si>
    <t>Людмила ОМЕЛЬЯНОВА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</si>
  <si>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КНП " ЦПМСД №1" Шевченківського району  м. Києва за І квартал 2024 року </t>
  </si>
  <si>
    <t>База спеціального медичного постачання м.Києва</t>
  </si>
  <si>
    <t>ДУ "КМ ЦКПХ МОЗ України"</t>
  </si>
  <si>
    <t>медикаменти (вакцина)</t>
  </si>
  <si>
    <t>КНП "КМКЛ№5"</t>
  </si>
  <si>
    <t>вироби медичного призначення (тести)</t>
  </si>
  <si>
    <t>КНП " КиЇвський фтизіопульмонологічний центр"</t>
  </si>
  <si>
    <t>В.І.Рейф</t>
  </si>
  <si>
    <t>Н.М.Поліщук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</si>
  <si>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за_1_квартал_2024_року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</si>
  <si>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</si>
  <si>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База спец.мед.посчтачання м.Києва</t>
  </si>
  <si>
    <t xml:space="preserve">Вакцина. Розпорядження ДОЗ ВОКМР КМДА </t>
  </si>
  <si>
    <t>Вакцина(імунобіологічні препарати)</t>
  </si>
  <si>
    <t xml:space="preserve">Вироби мед.призначення Розп. ДОЗ ВОКМР КМДА </t>
  </si>
  <si>
    <t>Презервативи чоловічі</t>
  </si>
  <si>
    <t>Тести COVID-19  Розпорядження ДОЗ ВОКМР КМДА.</t>
  </si>
  <si>
    <t>Тести на визначення COVID-19</t>
  </si>
  <si>
    <t>Лікарські засоби.  Розпорядження ДОЗ ВОКМР КМДА.</t>
  </si>
  <si>
    <t>КНП "Олесандрівська клінічна лікарня"</t>
  </si>
  <si>
    <t>Державна установа "Київський міський центр профілактики хвороб" МОЗ України</t>
  </si>
  <si>
    <t>Імунобіологічні препарати  (вакцина)</t>
  </si>
  <si>
    <t>Вироби мед.призначення (шприци з голками,ящик для утилізації</t>
  </si>
  <si>
    <t>КНП "Київський фтизіопульмонологічний центр"</t>
  </si>
  <si>
    <t>С.В. Симоненко</t>
  </si>
  <si>
    <t>О.В. Палько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</si>
  <si>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некомерцйне підприємство "Центр медіко-санітарної допомоги №3" Шевченківського району м.Києва                                                            за І квартал 2024 року 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</si>
  <si>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</si>
  <si>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       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</si>
  <si>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Сума,               </t>
    </r>
    <r>
      <rPr>
        <b/>
        <sz val="10"/>
        <color indexed="8"/>
        <rFont val="Times New Roman"/>
        <family val="1"/>
      </rPr>
      <t xml:space="preserve">  тис. грн</t>
    </r>
  </si>
  <si>
    <t>ліки, тести, ЗІЗ</t>
  </si>
  <si>
    <t>ДУ "Киівський міський центр контролю та профілактики хвороб МОЗ Украіни"</t>
  </si>
  <si>
    <t>вакцини, вироби мед.призначення</t>
  </si>
  <si>
    <t>КНП "Київський фтизіопульманологічний центр"</t>
  </si>
  <si>
    <t>Людмила ШТЕПА</t>
  </si>
  <si>
    <t>Наталія МОРОЗ</t>
  </si>
  <si>
    <r>
      <t xml:space="preserve">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</si>
  <si>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</si>
  <si>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</si>
  <si>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</si>
  <si>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r>
      <t xml:space="preserve">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</si>
  <si>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</si>
  <si>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</si>
  <si>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</si>
  <si>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</si>
  <si>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>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</si>
  <si>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                                                                                                                            найменування закладу охорони здоров′я</t>
  </si>
  <si>
    <r>
      <t xml:space="preserve">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</si>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</sst>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0"/>
    <numFmt numFmtId="165" formatCode="0.000"/>
    <numFmt numFmtId="166" formatCode="#,##0.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8"/>
      <name val="Times New Roman"/>
      <family val="1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9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1" xfId="53" applyFont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vertical="top"/>
      <protection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53" applyFont="1" applyAlignment="1">
      <alignment horizontal="center" vertical="top"/>
      <protection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9" fillId="35" borderId="0" xfId="0" applyFont="1" applyFill="1" applyBorder="1" applyAlignment="1">
      <alignment/>
    </xf>
    <xf numFmtId="4" fontId="11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wrapText="1"/>
    </xf>
    <xf numFmtId="2" fontId="9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4" fontId="9" fillId="35" borderId="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1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/>
    </xf>
    <xf numFmtId="4" fontId="23" fillId="35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20" fillId="0" borderId="12" xfId="0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24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wrapText="1"/>
    </xf>
    <xf numFmtId="2" fontId="24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4" fontId="19" fillId="34" borderId="10" xfId="0" applyNumberFormat="1" applyFont="1" applyFill="1" applyBorder="1" applyAlignment="1">
      <alignment horizontal="center"/>
    </xf>
    <xf numFmtId="0" fontId="14" fillId="0" borderId="0" xfId="53" applyFont="1" applyBorder="1" applyAlignment="1">
      <alignment horizontal="left" vertical="top"/>
      <protection/>
    </xf>
    <xf numFmtId="166" fontId="15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66" fontId="11" fillId="3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wrapText="1"/>
    </xf>
    <xf numFmtId="166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25" fillId="34" borderId="10" xfId="0" applyFont="1" applyFill="1" applyBorder="1" applyAlignment="1">
      <alignment/>
    </xf>
    <xf numFmtId="4" fontId="25" fillId="34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4" fontId="9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2" fontId="9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4" fontId="13" fillId="0" borderId="10" xfId="0" applyNumberFormat="1" applyFont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3" fillId="0" borderId="11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vertical="top"/>
      <protection/>
    </xf>
    <xf numFmtId="0" fontId="2" fillId="0" borderId="11" xfId="0" applyFont="1" applyBorder="1" applyAlignment="1">
      <alignment vertical="top"/>
    </xf>
    <xf numFmtId="0" fontId="13" fillId="0" borderId="11" xfId="53" applyFont="1" applyBorder="1" applyAlignment="1">
      <alignment horizontal="left"/>
      <protection/>
    </xf>
    <xf numFmtId="0" fontId="3" fillId="0" borderId="11" xfId="53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27" fillId="0" borderId="0" xfId="53" applyFont="1" applyBorder="1" applyAlignment="1">
      <alignment horizontal="center" vertical="top"/>
      <protection/>
    </xf>
    <xf numFmtId="0" fontId="2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лан використання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3" width="9.00390625" style="0" customWidth="1"/>
  </cols>
  <sheetData>
    <row r="1" spans="1:11" ht="61.5" customHeight="1">
      <c r="A1" s="1"/>
      <c r="B1" s="133" t="s">
        <v>20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>
        <v>1</v>
      </c>
      <c r="B5" s="5"/>
      <c r="C5" s="6"/>
      <c r="D5" s="6"/>
      <c r="E5" s="7"/>
      <c r="F5" s="8">
        <f aca="true" t="shared" si="0" ref="F5:F48">SUM(C5,D5)</f>
        <v>0</v>
      </c>
      <c r="G5" s="5">
        <v>2210</v>
      </c>
      <c r="H5" s="6"/>
      <c r="I5" s="9"/>
      <c r="J5" s="6"/>
      <c r="K5" s="10"/>
    </row>
    <row r="6" spans="1:11" ht="15.75">
      <c r="A6" s="4">
        <v>2</v>
      </c>
      <c r="B6" s="5" t="s">
        <v>21</v>
      </c>
      <c r="C6" s="6"/>
      <c r="D6" s="6"/>
      <c r="E6" s="7"/>
      <c r="F6" s="8">
        <f t="shared" si="0"/>
        <v>0</v>
      </c>
      <c r="G6" s="5">
        <v>2220</v>
      </c>
      <c r="H6" s="6"/>
      <c r="I6" s="9"/>
      <c r="J6" s="6"/>
      <c r="K6" s="10"/>
    </row>
    <row r="7" spans="1:11" ht="15.75">
      <c r="A7" s="4">
        <v>3</v>
      </c>
      <c r="B7" s="5" t="s">
        <v>22</v>
      </c>
      <c r="C7" s="6"/>
      <c r="D7" s="6"/>
      <c r="E7" s="7"/>
      <c r="F7" s="8">
        <f t="shared" si="0"/>
        <v>0</v>
      </c>
      <c r="G7" s="5">
        <v>2240</v>
      </c>
      <c r="H7" s="6"/>
      <c r="I7" s="9"/>
      <c r="J7" s="6"/>
      <c r="K7" s="10"/>
    </row>
    <row r="8" spans="1:11" ht="15.75">
      <c r="A8" s="4">
        <v>4</v>
      </c>
      <c r="B8" s="5" t="s">
        <v>23</v>
      </c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>
        <v>5</v>
      </c>
      <c r="B9" s="5" t="s">
        <v>24</v>
      </c>
      <c r="C9" s="6"/>
      <c r="D9" s="6"/>
      <c r="E9" s="7"/>
      <c r="F9" s="8">
        <f t="shared" si="0"/>
        <v>0</v>
      </c>
      <c r="G9" s="5"/>
      <c r="H9" s="6"/>
      <c r="I9" s="9" t="s">
        <v>25</v>
      </c>
      <c r="J9" s="6">
        <v>267926.45</v>
      </c>
      <c r="K9" s="10"/>
    </row>
    <row r="10" spans="1:11" ht="15.75">
      <c r="A10" s="4">
        <v>6</v>
      </c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6.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6.5">
      <c r="A12" s="4"/>
      <c r="B12" s="5"/>
      <c r="C12" s="6"/>
      <c r="D12" s="6"/>
      <c r="E12" s="5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5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>
        <v>7</v>
      </c>
      <c r="B14" s="5" t="s">
        <v>26</v>
      </c>
      <c r="C14" s="6"/>
      <c r="D14" s="6"/>
      <c r="E14" s="5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 t="s">
        <v>27</v>
      </c>
      <c r="C15" s="6">
        <v>267926.45</v>
      </c>
      <c r="D15" s="6"/>
      <c r="E15" s="5"/>
      <c r="F15" s="8">
        <f t="shared" si="0"/>
        <v>267926.45</v>
      </c>
      <c r="G15" s="5"/>
      <c r="H15" s="6"/>
      <c r="I15" s="7"/>
      <c r="J15" s="6"/>
      <c r="K15" s="10"/>
    </row>
    <row r="16" spans="1:11" ht="18.75" customHeight="1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29.25" customHeight="1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267926.45</v>
      </c>
      <c r="D48" s="17">
        <f>SUM(D5:D47)</f>
        <v>0</v>
      </c>
      <c r="E48" s="18"/>
      <c r="F48" s="19">
        <f t="shared" si="0"/>
        <v>267926.45</v>
      </c>
      <c r="G48" s="20"/>
      <c r="H48" s="17">
        <f>SUM(H5:H47)</f>
        <v>0</v>
      </c>
      <c r="I48" s="18"/>
      <c r="J48" s="17">
        <f>SUM(J5:J47)</f>
        <v>267926.45</v>
      </c>
      <c r="K48" s="21">
        <v>45115.79</v>
      </c>
    </row>
    <row r="51" spans="2:8" ht="16.5">
      <c r="B51" s="22" t="s">
        <v>28</v>
      </c>
      <c r="F51" s="23"/>
      <c r="G51" s="138" t="s">
        <v>29</v>
      </c>
      <c r="H51" s="138"/>
    </row>
    <row r="52" spans="2:8" ht="15.7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30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7.00390625" style="0" customWidth="1"/>
    <col min="12" max="16" width="9.00390625" style="0" customWidth="1"/>
  </cols>
  <sheetData>
    <row r="1" spans="1:12" ht="95.25" customHeight="1">
      <c r="A1" s="1"/>
      <c r="B1" s="133" t="s">
        <v>96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1" ht="31.5" customHeight="1">
      <c r="A2" s="134" t="s">
        <v>256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97</v>
      </c>
      <c r="G3" s="136" t="s">
        <v>6</v>
      </c>
      <c r="H3" s="136"/>
      <c r="I3" s="136"/>
      <c r="J3" s="136"/>
      <c r="K3" s="137" t="s">
        <v>98</v>
      </c>
    </row>
    <row r="4" spans="1:11" ht="158.25" customHeight="1">
      <c r="A4" s="135"/>
      <c r="B4" s="135"/>
      <c r="C4" s="2" t="s">
        <v>8</v>
      </c>
      <c r="D4" s="2" t="s">
        <v>99</v>
      </c>
      <c r="E4" s="2" t="s">
        <v>10</v>
      </c>
      <c r="F4" s="136"/>
      <c r="G4" s="3" t="s">
        <v>11</v>
      </c>
      <c r="H4" s="2" t="s">
        <v>100</v>
      </c>
      <c r="I4" s="2" t="s">
        <v>13</v>
      </c>
      <c r="J4" s="2" t="s">
        <v>101</v>
      </c>
      <c r="K4" s="137"/>
    </row>
    <row r="5" spans="1:11" ht="48.75" customHeight="1">
      <c r="A5" s="48">
        <v>1</v>
      </c>
      <c r="B5" s="4" t="s">
        <v>102</v>
      </c>
      <c r="C5" s="49">
        <v>1</v>
      </c>
      <c r="D5" s="49"/>
      <c r="E5" s="4"/>
      <c r="F5" s="50">
        <f>SUM(C5,D5)</f>
        <v>1</v>
      </c>
      <c r="G5" s="2"/>
      <c r="H5" s="6"/>
      <c r="I5" s="51" t="s">
        <v>103</v>
      </c>
      <c r="J5" s="49">
        <v>0.4</v>
      </c>
      <c r="K5" s="10"/>
    </row>
    <row r="6" spans="1:11" ht="39" customHeight="1">
      <c r="A6" s="48">
        <v>2</v>
      </c>
      <c r="B6" s="52" t="s">
        <v>104</v>
      </c>
      <c r="C6" s="53">
        <v>15.02</v>
      </c>
      <c r="D6" s="54"/>
      <c r="E6" s="54"/>
      <c r="F6" s="50">
        <f>SUM(C6,D6)</f>
        <v>15.02</v>
      </c>
      <c r="G6" s="2"/>
      <c r="H6" s="6"/>
      <c r="I6" s="4" t="s">
        <v>105</v>
      </c>
      <c r="J6" s="49">
        <v>0.03</v>
      </c>
      <c r="K6" s="10"/>
    </row>
    <row r="7" spans="1:11" ht="54.75" customHeight="1">
      <c r="A7" s="55"/>
      <c r="B7" s="7"/>
      <c r="C7" s="56"/>
      <c r="D7" s="57"/>
      <c r="E7" s="7"/>
      <c r="F7" s="50"/>
      <c r="G7" s="2"/>
      <c r="H7" s="6"/>
      <c r="I7" s="4" t="s">
        <v>34</v>
      </c>
      <c r="J7" s="49">
        <v>4.14</v>
      </c>
      <c r="K7" s="10"/>
    </row>
    <row r="8" spans="1:11" ht="39" customHeight="1">
      <c r="A8" s="48"/>
      <c r="B8" s="58"/>
      <c r="C8" s="6"/>
      <c r="D8" s="6"/>
      <c r="E8" s="7"/>
      <c r="F8" s="50"/>
      <c r="G8" s="52">
        <v>2210</v>
      </c>
      <c r="H8" s="53">
        <v>8.18</v>
      </c>
      <c r="I8" s="59" t="s">
        <v>106</v>
      </c>
      <c r="J8" s="49"/>
      <c r="K8" s="10"/>
    </row>
    <row r="9" spans="1:11" ht="39" customHeight="1">
      <c r="A9" s="48"/>
      <c r="B9" s="58"/>
      <c r="C9" s="49"/>
      <c r="D9" s="6"/>
      <c r="E9" s="7"/>
      <c r="F9" s="50">
        <f aca="true" t="shared" si="0" ref="F9:F41">SUM(C9,D9)</f>
        <v>0</v>
      </c>
      <c r="G9" s="52">
        <v>2210</v>
      </c>
      <c r="H9" s="53"/>
      <c r="I9" s="59"/>
      <c r="J9" s="57"/>
      <c r="K9" s="10"/>
    </row>
    <row r="10" spans="1:11" ht="39" customHeight="1">
      <c r="A10" s="48"/>
      <c r="B10" s="58"/>
      <c r="C10" s="49"/>
      <c r="D10" s="6"/>
      <c r="E10" s="7"/>
      <c r="F10" s="50">
        <f t="shared" si="0"/>
        <v>0</v>
      </c>
      <c r="G10" s="52">
        <v>2210</v>
      </c>
      <c r="H10" s="53"/>
      <c r="I10" s="59"/>
      <c r="J10" s="57"/>
      <c r="K10" s="10"/>
    </row>
    <row r="11" spans="1:11" ht="39" customHeight="1">
      <c r="A11" s="48"/>
      <c r="B11" s="58"/>
      <c r="C11" s="49"/>
      <c r="D11" s="6"/>
      <c r="E11" s="7"/>
      <c r="F11" s="50">
        <f t="shared" si="0"/>
        <v>0</v>
      </c>
      <c r="G11" s="52">
        <v>2210</v>
      </c>
      <c r="H11" s="53"/>
      <c r="I11" s="59"/>
      <c r="J11" s="57"/>
      <c r="K11" s="10"/>
    </row>
    <row r="12" spans="1:11" ht="39" customHeight="1">
      <c r="A12" s="48"/>
      <c r="B12" s="58"/>
      <c r="C12" s="49"/>
      <c r="D12" s="6"/>
      <c r="E12" s="7"/>
      <c r="F12" s="50">
        <f t="shared" si="0"/>
        <v>0</v>
      </c>
      <c r="G12" s="52">
        <v>2210</v>
      </c>
      <c r="H12" s="53"/>
      <c r="I12" s="59"/>
      <c r="J12" s="57"/>
      <c r="K12" s="10"/>
    </row>
    <row r="13" spans="1:11" ht="39" customHeight="1">
      <c r="A13" s="52"/>
      <c r="B13" s="58"/>
      <c r="C13" s="49"/>
      <c r="D13" s="6"/>
      <c r="E13" s="7"/>
      <c r="F13" s="50">
        <f t="shared" si="0"/>
        <v>0</v>
      </c>
      <c r="G13" s="52">
        <v>2210</v>
      </c>
      <c r="H13" s="53"/>
      <c r="I13" s="59"/>
      <c r="J13" s="57"/>
      <c r="K13" s="10"/>
    </row>
    <row r="14" spans="1:11" ht="39" customHeight="1">
      <c r="A14" s="52"/>
      <c r="B14" s="58"/>
      <c r="C14" s="49"/>
      <c r="D14" s="6"/>
      <c r="E14" s="7"/>
      <c r="F14" s="50">
        <f t="shared" si="0"/>
        <v>0</v>
      </c>
      <c r="G14" s="52">
        <v>2210</v>
      </c>
      <c r="H14" s="53"/>
      <c r="I14" s="59"/>
      <c r="J14" s="57"/>
      <c r="K14" s="10"/>
    </row>
    <row r="15" spans="1:11" ht="39" customHeight="1">
      <c r="A15" s="48"/>
      <c r="B15" s="58"/>
      <c r="C15" s="49"/>
      <c r="D15" s="6"/>
      <c r="E15" s="7"/>
      <c r="F15" s="50">
        <f t="shared" si="0"/>
        <v>0</v>
      </c>
      <c r="G15" s="52">
        <v>2210</v>
      </c>
      <c r="H15" s="53"/>
      <c r="I15" s="59"/>
      <c r="J15" s="57"/>
      <c r="K15" s="10"/>
    </row>
    <row r="16" spans="1:11" ht="39" customHeight="1">
      <c r="A16" s="48"/>
      <c r="B16" s="58"/>
      <c r="C16" s="49"/>
      <c r="D16" s="6"/>
      <c r="E16" s="7"/>
      <c r="F16" s="50">
        <f t="shared" si="0"/>
        <v>0</v>
      </c>
      <c r="G16" s="52">
        <v>2210</v>
      </c>
      <c r="H16" s="53"/>
      <c r="I16" s="59"/>
      <c r="J16" s="57"/>
      <c r="K16" s="10"/>
    </row>
    <row r="17" spans="1:11" ht="39" customHeight="1">
      <c r="A17" s="48"/>
      <c r="B17" s="58"/>
      <c r="C17" s="49"/>
      <c r="D17" s="6"/>
      <c r="E17" s="7"/>
      <c r="F17" s="50">
        <f t="shared" si="0"/>
        <v>0</v>
      </c>
      <c r="G17" s="52">
        <v>2210</v>
      </c>
      <c r="H17" s="53"/>
      <c r="I17" s="59"/>
      <c r="J17" s="57"/>
      <c r="K17" s="10"/>
    </row>
    <row r="18" spans="1:11" ht="39" customHeight="1">
      <c r="A18" s="48"/>
      <c r="B18" s="58"/>
      <c r="C18" s="49"/>
      <c r="D18" s="6"/>
      <c r="E18" s="7"/>
      <c r="F18" s="50">
        <f t="shared" si="0"/>
        <v>0</v>
      </c>
      <c r="G18" s="52">
        <v>2210</v>
      </c>
      <c r="H18" s="53"/>
      <c r="I18" s="59"/>
      <c r="J18" s="57"/>
      <c r="K18" s="10"/>
    </row>
    <row r="19" spans="1:11" ht="39" customHeight="1">
      <c r="A19" s="48"/>
      <c r="B19" s="58"/>
      <c r="C19" s="49"/>
      <c r="D19" s="6"/>
      <c r="E19" s="7"/>
      <c r="F19" s="50">
        <f t="shared" si="0"/>
        <v>0</v>
      </c>
      <c r="G19" s="52">
        <v>2210</v>
      </c>
      <c r="H19" s="53"/>
      <c r="I19" s="59"/>
      <c r="J19" s="57"/>
      <c r="K19" s="10"/>
    </row>
    <row r="20" spans="1:11" ht="39" customHeight="1">
      <c r="A20" s="48"/>
      <c r="B20" s="58"/>
      <c r="C20" s="49"/>
      <c r="D20" s="6"/>
      <c r="E20" s="7"/>
      <c r="F20" s="50">
        <f t="shared" si="0"/>
        <v>0</v>
      </c>
      <c r="G20" s="52">
        <v>2210</v>
      </c>
      <c r="H20" s="53"/>
      <c r="I20" s="59"/>
      <c r="J20" s="57"/>
      <c r="K20" s="10"/>
    </row>
    <row r="21" spans="1:11" ht="39" customHeight="1">
      <c r="A21" s="48"/>
      <c r="B21" s="58"/>
      <c r="C21" s="49"/>
      <c r="D21" s="6"/>
      <c r="E21" s="7"/>
      <c r="F21" s="50">
        <f t="shared" si="0"/>
        <v>0</v>
      </c>
      <c r="G21" s="52">
        <v>2210</v>
      </c>
      <c r="H21" s="53"/>
      <c r="I21" s="59"/>
      <c r="J21" s="57"/>
      <c r="K21" s="10"/>
    </row>
    <row r="22" spans="1:11" ht="39" customHeight="1">
      <c r="A22" s="48"/>
      <c r="B22" s="58"/>
      <c r="C22" s="49"/>
      <c r="D22" s="6"/>
      <c r="E22" s="7"/>
      <c r="F22" s="50">
        <f t="shared" si="0"/>
        <v>0</v>
      </c>
      <c r="G22" s="52">
        <v>2210</v>
      </c>
      <c r="H22" s="53"/>
      <c r="I22" s="59"/>
      <c r="J22" s="57"/>
      <c r="K22" s="10"/>
    </row>
    <row r="23" spans="1:11" ht="39" customHeight="1">
      <c r="A23" s="52"/>
      <c r="B23" s="58"/>
      <c r="C23" s="49"/>
      <c r="D23" s="6"/>
      <c r="E23" s="7"/>
      <c r="F23" s="50">
        <f t="shared" si="0"/>
        <v>0</v>
      </c>
      <c r="G23" s="52">
        <v>2210</v>
      </c>
      <c r="H23" s="53"/>
      <c r="I23" s="59"/>
      <c r="J23" s="57"/>
      <c r="K23" s="10"/>
    </row>
    <row r="24" spans="1:11" ht="39" customHeight="1">
      <c r="A24" s="52"/>
      <c r="B24" s="58"/>
      <c r="C24" s="49"/>
      <c r="D24" s="6"/>
      <c r="E24" s="7"/>
      <c r="F24" s="50">
        <f t="shared" si="0"/>
        <v>0</v>
      </c>
      <c r="G24" s="52">
        <v>2210</v>
      </c>
      <c r="H24" s="53"/>
      <c r="I24" s="59"/>
      <c r="J24" s="57"/>
      <c r="K24" s="10"/>
    </row>
    <row r="25" spans="1:11" ht="39" customHeight="1">
      <c r="A25" s="48"/>
      <c r="B25" s="58"/>
      <c r="C25" s="49"/>
      <c r="D25" s="6"/>
      <c r="E25" s="7"/>
      <c r="F25" s="50">
        <f t="shared" si="0"/>
        <v>0</v>
      </c>
      <c r="G25" s="52">
        <v>2210</v>
      </c>
      <c r="H25" s="53"/>
      <c r="I25" s="59"/>
      <c r="J25" s="57"/>
      <c r="K25" s="10"/>
    </row>
    <row r="26" spans="1:11" ht="39" customHeight="1">
      <c r="A26" s="48"/>
      <c r="B26" s="58"/>
      <c r="C26" s="49"/>
      <c r="D26" s="6"/>
      <c r="E26" s="7"/>
      <c r="F26" s="50">
        <f t="shared" si="0"/>
        <v>0</v>
      </c>
      <c r="G26" s="52">
        <v>2210</v>
      </c>
      <c r="H26" s="53"/>
      <c r="I26" s="59"/>
      <c r="J26" s="57"/>
      <c r="K26" s="10"/>
    </row>
    <row r="27" spans="1:11" ht="39" customHeight="1">
      <c r="A27" s="48"/>
      <c r="B27" s="58"/>
      <c r="C27" s="49"/>
      <c r="D27" s="6"/>
      <c r="E27" s="7"/>
      <c r="F27" s="50">
        <f t="shared" si="0"/>
        <v>0</v>
      </c>
      <c r="G27" s="52">
        <v>2210</v>
      </c>
      <c r="H27" s="53"/>
      <c r="I27" s="59"/>
      <c r="J27" s="57"/>
      <c r="K27" s="10"/>
    </row>
    <row r="28" spans="1:11" ht="39" customHeight="1">
      <c r="A28" s="48"/>
      <c r="B28" s="58"/>
      <c r="C28" s="49"/>
      <c r="D28" s="6"/>
      <c r="E28" s="7"/>
      <c r="F28" s="50">
        <f t="shared" si="0"/>
        <v>0</v>
      </c>
      <c r="G28" s="52">
        <v>2210</v>
      </c>
      <c r="H28" s="53"/>
      <c r="I28" s="59"/>
      <c r="J28" s="57"/>
      <c r="K28" s="10"/>
    </row>
    <row r="29" spans="1:11" ht="39" customHeight="1">
      <c r="A29" s="48"/>
      <c r="B29" s="58"/>
      <c r="C29" s="49"/>
      <c r="D29" s="6"/>
      <c r="E29" s="7"/>
      <c r="F29" s="50">
        <f t="shared" si="0"/>
        <v>0</v>
      </c>
      <c r="G29" s="52">
        <v>2210</v>
      </c>
      <c r="H29" s="53"/>
      <c r="I29" s="59"/>
      <c r="J29" s="57"/>
      <c r="K29" s="10"/>
    </row>
    <row r="30" spans="1:11" ht="39" customHeight="1">
      <c r="A30" s="48"/>
      <c r="B30" s="58"/>
      <c r="C30" s="49"/>
      <c r="D30" s="6"/>
      <c r="E30" s="7"/>
      <c r="F30" s="50">
        <f t="shared" si="0"/>
        <v>0</v>
      </c>
      <c r="G30" s="52">
        <v>2210</v>
      </c>
      <c r="H30" s="53"/>
      <c r="I30" s="59"/>
      <c r="J30" s="57"/>
      <c r="K30" s="10"/>
    </row>
    <row r="31" spans="1:11" ht="39" customHeight="1">
      <c r="A31" s="48"/>
      <c r="B31" s="58"/>
      <c r="C31" s="49"/>
      <c r="D31" s="6"/>
      <c r="E31" s="7"/>
      <c r="F31" s="50">
        <f t="shared" si="0"/>
        <v>0</v>
      </c>
      <c r="G31" s="52">
        <v>2210</v>
      </c>
      <c r="H31" s="53"/>
      <c r="I31" s="59"/>
      <c r="J31" s="57"/>
      <c r="K31" s="10"/>
    </row>
    <row r="32" spans="1:11" ht="39" customHeight="1">
      <c r="A32" s="48"/>
      <c r="B32" s="58"/>
      <c r="C32" s="49"/>
      <c r="D32" s="6"/>
      <c r="E32" s="7"/>
      <c r="F32" s="50">
        <f t="shared" si="0"/>
        <v>0</v>
      </c>
      <c r="G32" s="52">
        <v>2210</v>
      </c>
      <c r="H32" s="53"/>
      <c r="I32" s="59"/>
      <c r="J32" s="57"/>
      <c r="K32" s="10"/>
    </row>
    <row r="33" spans="1:11" ht="39" customHeight="1">
      <c r="A33" s="52"/>
      <c r="B33" s="58"/>
      <c r="C33" s="49"/>
      <c r="D33" s="6"/>
      <c r="E33" s="7"/>
      <c r="F33" s="50">
        <f t="shared" si="0"/>
        <v>0</v>
      </c>
      <c r="G33" s="52">
        <v>2210</v>
      </c>
      <c r="H33" s="53"/>
      <c r="I33" s="59"/>
      <c r="J33" s="57"/>
      <c r="K33" s="10"/>
    </row>
    <row r="34" spans="1:11" ht="39" customHeight="1">
      <c r="A34" s="52"/>
      <c r="B34" s="58"/>
      <c r="C34" s="49"/>
      <c r="D34" s="6"/>
      <c r="E34" s="7"/>
      <c r="F34" s="50">
        <f t="shared" si="0"/>
        <v>0</v>
      </c>
      <c r="G34" s="52">
        <v>2210</v>
      </c>
      <c r="H34" s="53"/>
      <c r="I34" s="59"/>
      <c r="J34" s="57"/>
      <c r="K34" s="10"/>
    </row>
    <row r="35" spans="1:11" ht="39" customHeight="1">
      <c r="A35" s="48"/>
      <c r="B35" s="58"/>
      <c r="C35" s="49"/>
      <c r="D35" s="6"/>
      <c r="E35" s="7"/>
      <c r="F35" s="50">
        <f t="shared" si="0"/>
        <v>0</v>
      </c>
      <c r="G35" s="52">
        <v>2210</v>
      </c>
      <c r="H35" s="53"/>
      <c r="I35" s="59"/>
      <c r="J35" s="57"/>
      <c r="K35" s="10"/>
    </row>
    <row r="36" spans="1:11" ht="39" customHeight="1">
      <c r="A36" s="48"/>
      <c r="B36" s="58"/>
      <c r="C36" s="49"/>
      <c r="D36" s="6"/>
      <c r="E36" s="7"/>
      <c r="F36" s="50">
        <f t="shared" si="0"/>
        <v>0</v>
      </c>
      <c r="G36" s="52">
        <v>2210</v>
      </c>
      <c r="H36" s="53"/>
      <c r="I36" s="59"/>
      <c r="J36" s="57"/>
      <c r="K36" s="10"/>
    </row>
    <row r="37" spans="1:11" ht="39" customHeight="1">
      <c r="A37" s="48"/>
      <c r="B37" s="58"/>
      <c r="C37" s="49"/>
      <c r="D37" s="6"/>
      <c r="E37" s="7"/>
      <c r="F37" s="50">
        <f t="shared" si="0"/>
        <v>0</v>
      </c>
      <c r="G37" s="52">
        <v>2210</v>
      </c>
      <c r="H37" s="53"/>
      <c r="I37" s="59"/>
      <c r="J37" s="57"/>
      <c r="K37" s="10"/>
    </row>
    <row r="38" spans="1:11" ht="39" customHeight="1">
      <c r="A38" s="48"/>
      <c r="B38" s="58"/>
      <c r="C38" s="49"/>
      <c r="D38" s="6"/>
      <c r="E38" s="7"/>
      <c r="F38" s="50">
        <f t="shared" si="0"/>
        <v>0</v>
      </c>
      <c r="G38" s="52">
        <v>2210</v>
      </c>
      <c r="H38" s="53"/>
      <c r="I38" s="59"/>
      <c r="J38" s="57"/>
      <c r="K38" s="10"/>
    </row>
    <row r="39" spans="1:11" ht="39" customHeight="1">
      <c r="A39" s="48"/>
      <c r="B39" s="58"/>
      <c r="C39" s="49"/>
      <c r="D39" s="6"/>
      <c r="E39" s="7"/>
      <c r="F39" s="50">
        <f t="shared" si="0"/>
        <v>0</v>
      </c>
      <c r="G39" s="52">
        <v>2210</v>
      </c>
      <c r="H39" s="53"/>
      <c r="I39" s="59"/>
      <c r="J39" s="57"/>
      <c r="K39" s="10"/>
    </row>
    <row r="40" spans="1:11" ht="39" customHeight="1">
      <c r="A40" s="48"/>
      <c r="B40" s="58"/>
      <c r="C40" s="49"/>
      <c r="D40" s="6"/>
      <c r="E40" s="7"/>
      <c r="F40" s="50">
        <f t="shared" si="0"/>
        <v>0</v>
      </c>
      <c r="G40" s="52">
        <v>2210</v>
      </c>
      <c r="H40" s="53"/>
      <c r="I40" s="59"/>
      <c r="J40" s="57"/>
      <c r="K40" s="10"/>
    </row>
    <row r="41" spans="1:11" ht="39" customHeight="1">
      <c r="A41" s="48"/>
      <c r="B41" s="58"/>
      <c r="C41" s="49"/>
      <c r="D41" s="6"/>
      <c r="E41" s="7"/>
      <c r="F41" s="50">
        <f t="shared" si="0"/>
        <v>0</v>
      </c>
      <c r="G41" s="52">
        <v>2210</v>
      </c>
      <c r="H41" s="53"/>
      <c r="I41" s="59"/>
      <c r="J41" s="57"/>
      <c r="K41" s="10"/>
    </row>
    <row r="42" spans="1:11" ht="39" customHeight="1">
      <c r="A42" s="54"/>
      <c r="B42" s="54"/>
      <c r="C42" s="54"/>
      <c r="D42" s="6"/>
      <c r="E42" s="7"/>
      <c r="F42" s="50"/>
      <c r="G42" s="52">
        <v>2282</v>
      </c>
      <c r="H42" s="53">
        <v>5.16</v>
      </c>
      <c r="I42" s="59" t="s">
        <v>107</v>
      </c>
      <c r="J42" s="57"/>
      <c r="K42" s="10"/>
    </row>
    <row r="43" spans="1:11" ht="49.5" customHeight="1">
      <c r="A43" s="52"/>
      <c r="B43" s="58"/>
      <c r="C43" s="49"/>
      <c r="D43" s="6"/>
      <c r="E43" s="7"/>
      <c r="F43" s="50"/>
      <c r="G43" s="60">
        <v>2240</v>
      </c>
      <c r="H43" s="53">
        <v>4</v>
      </c>
      <c r="I43" s="59" t="s">
        <v>108</v>
      </c>
      <c r="J43" s="57"/>
      <c r="K43" s="10"/>
    </row>
    <row r="44" spans="1:11" ht="31.5" customHeight="1">
      <c r="A44" s="55"/>
      <c r="B44" s="58"/>
      <c r="C44" s="61"/>
      <c r="D44" s="14"/>
      <c r="E44" s="15"/>
      <c r="F44" s="50"/>
      <c r="G44" s="52">
        <v>2240</v>
      </c>
      <c r="H44" s="53">
        <v>0.67</v>
      </c>
      <c r="I44" s="59" t="s">
        <v>109</v>
      </c>
      <c r="J44" s="62"/>
      <c r="K44" s="10"/>
    </row>
    <row r="45" spans="1:11" ht="30" customHeight="1">
      <c r="A45" s="55"/>
      <c r="B45" s="58"/>
      <c r="C45" s="61"/>
      <c r="D45" s="14"/>
      <c r="E45" s="15"/>
      <c r="F45" s="50"/>
      <c r="G45" s="13"/>
      <c r="H45" s="14"/>
      <c r="I45" s="15"/>
      <c r="J45" s="62"/>
      <c r="K45" s="10"/>
    </row>
    <row r="46" spans="1:11" ht="25.5" customHeight="1">
      <c r="A46" s="13"/>
      <c r="B46" s="16" t="s">
        <v>14</v>
      </c>
      <c r="C46" s="63">
        <f>SUM(C5:C45)</f>
        <v>16.02</v>
      </c>
      <c r="D46" s="63">
        <f>SUM(D5:D45)</f>
        <v>0</v>
      </c>
      <c r="E46" s="64"/>
      <c r="F46" s="65">
        <f>SUM(C46,D46)</f>
        <v>16.02</v>
      </c>
      <c r="G46" s="66"/>
      <c r="H46" s="63">
        <f>SUM(H5:H45)</f>
        <v>18.01</v>
      </c>
      <c r="I46" s="64"/>
      <c r="J46" s="63">
        <f>SUM(J5:J45)</f>
        <v>4.569999999999999</v>
      </c>
      <c r="K46" s="67">
        <f>C46-H46</f>
        <v>-1.990000000000002</v>
      </c>
    </row>
    <row r="49" spans="2:8" ht="15.75">
      <c r="B49" s="22" t="s">
        <v>28</v>
      </c>
      <c r="F49" s="23"/>
      <c r="G49" s="141" t="s">
        <v>110</v>
      </c>
      <c r="H49" s="141"/>
    </row>
    <row r="50" spans="2:8" ht="15">
      <c r="B50" s="22"/>
      <c r="F50" s="31" t="s">
        <v>17</v>
      </c>
      <c r="G50" s="68"/>
      <c r="H50" s="68"/>
    </row>
    <row r="51" spans="2:8" ht="15.75">
      <c r="B51" s="22" t="s">
        <v>18</v>
      </c>
      <c r="F51" s="23"/>
      <c r="G51" s="141" t="s">
        <v>111</v>
      </c>
      <c r="H51" s="141"/>
    </row>
    <row r="52" spans="6:8" ht="12.75">
      <c r="F52" s="139" t="s">
        <v>17</v>
      </c>
      <c r="G52" s="139"/>
      <c r="H52" s="139"/>
    </row>
  </sheetData>
  <sheetProtection selectLockedCells="1" selectUnlockedCells="1"/>
  <mergeCells count="11">
    <mergeCell ref="G49:H49"/>
    <mergeCell ref="G51:H51"/>
    <mergeCell ref="F52:H52"/>
    <mergeCell ref="B1:L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112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31.5">
      <c r="A5" s="4">
        <v>1</v>
      </c>
      <c r="B5" s="7" t="s">
        <v>113</v>
      </c>
      <c r="C5" s="69">
        <v>0.5</v>
      </c>
      <c r="D5" s="6"/>
      <c r="E5" s="7"/>
      <c r="F5" s="8">
        <f aca="true" t="shared" si="0" ref="F5:F10">SUM(C5,D5)</f>
        <v>0.5</v>
      </c>
      <c r="G5" s="4"/>
      <c r="H5" s="6"/>
      <c r="I5" s="7" t="s">
        <v>114</v>
      </c>
      <c r="J5" s="6">
        <v>1.8</v>
      </c>
      <c r="K5" s="10"/>
    </row>
    <row r="6" spans="1:11" ht="15.75">
      <c r="A6" s="4">
        <v>2</v>
      </c>
      <c r="B6" s="70" t="s">
        <v>115</v>
      </c>
      <c r="C6" s="6">
        <v>4.75</v>
      </c>
      <c r="D6" s="6"/>
      <c r="E6" s="7"/>
      <c r="F6" s="8">
        <f t="shared" si="0"/>
        <v>4.75</v>
      </c>
      <c r="G6" s="5"/>
      <c r="H6" s="6"/>
      <c r="I6" s="9" t="s">
        <v>116</v>
      </c>
      <c r="J6" s="6">
        <v>4.3</v>
      </c>
      <c r="K6" s="10"/>
    </row>
    <row r="7" spans="1:11" ht="31.5">
      <c r="A7" s="4">
        <v>3</v>
      </c>
      <c r="B7" s="70" t="s">
        <v>117</v>
      </c>
      <c r="C7" s="6">
        <v>2.4</v>
      </c>
      <c r="D7" s="6"/>
      <c r="E7" s="7"/>
      <c r="F7" s="8">
        <f t="shared" si="0"/>
        <v>2.4</v>
      </c>
      <c r="G7" s="5"/>
      <c r="H7" s="6"/>
      <c r="I7" s="9" t="s">
        <v>118</v>
      </c>
      <c r="J7" s="6">
        <v>7.5</v>
      </c>
      <c r="K7" s="10"/>
    </row>
    <row r="8" spans="1:11" ht="31.5">
      <c r="A8" s="4">
        <v>4</v>
      </c>
      <c r="B8" s="7" t="s">
        <v>102</v>
      </c>
      <c r="C8" s="6">
        <v>1.25</v>
      </c>
      <c r="D8" s="6"/>
      <c r="E8" s="7"/>
      <c r="F8" s="8">
        <f t="shared" si="0"/>
        <v>1.25</v>
      </c>
      <c r="G8" s="5"/>
      <c r="H8" s="6"/>
      <c r="I8" s="7" t="s">
        <v>119</v>
      </c>
      <c r="J8" s="6">
        <v>7.8</v>
      </c>
      <c r="K8" s="10"/>
    </row>
    <row r="9" spans="1:11" ht="31.5">
      <c r="A9" s="4"/>
      <c r="B9" s="7" t="s">
        <v>120</v>
      </c>
      <c r="C9" s="6">
        <v>2.25</v>
      </c>
      <c r="D9" s="6"/>
      <c r="E9" s="7"/>
      <c r="F9" s="8">
        <f t="shared" si="0"/>
        <v>2.25</v>
      </c>
      <c r="G9" s="11"/>
      <c r="H9" s="6"/>
      <c r="I9" s="7" t="s">
        <v>121</v>
      </c>
      <c r="J9" s="6">
        <v>1.5</v>
      </c>
      <c r="K9" s="10"/>
    </row>
    <row r="10" spans="1:11" ht="15.75">
      <c r="A10" s="13"/>
      <c r="B10" s="16" t="s">
        <v>14</v>
      </c>
      <c r="C10" s="17">
        <f>SUM(C5:C9)</f>
        <v>11.15</v>
      </c>
      <c r="D10" s="17">
        <f>SUM(D5:D9)</f>
        <v>0</v>
      </c>
      <c r="E10" s="18"/>
      <c r="F10" s="19">
        <f t="shared" si="0"/>
        <v>11.15</v>
      </c>
      <c r="G10" s="20"/>
      <c r="H10" s="17">
        <f>SUM(H5:H9)</f>
        <v>0</v>
      </c>
      <c r="I10" s="18"/>
      <c r="J10" s="17">
        <f>SUM(J5:J9)</f>
        <v>22.9</v>
      </c>
      <c r="K10" s="21">
        <v>491.5</v>
      </c>
    </row>
    <row r="13" spans="2:8" ht="15.75">
      <c r="B13" s="22" t="s">
        <v>28</v>
      </c>
      <c r="F13" s="23"/>
      <c r="G13" s="138" t="s">
        <v>122</v>
      </c>
      <c r="H13" s="138"/>
    </row>
    <row r="14" spans="2:8" ht="15">
      <c r="B14" s="22"/>
      <c r="F14" s="139" t="s">
        <v>17</v>
      </c>
      <c r="G14" s="139"/>
      <c r="H14" s="139"/>
    </row>
    <row r="15" spans="2:8" ht="15.75">
      <c r="B15" s="22" t="s">
        <v>18</v>
      </c>
      <c r="F15" s="23"/>
      <c r="G15" s="138" t="s">
        <v>123</v>
      </c>
      <c r="H15" s="138"/>
    </row>
    <row r="16" spans="6:8" ht="12.75">
      <c r="F16" s="139" t="s">
        <v>17</v>
      </c>
      <c r="G16" s="139"/>
      <c r="H16" s="139"/>
    </row>
  </sheetData>
  <sheetProtection selectLockedCells="1" selectUnlockedCells="1"/>
  <mergeCells count="12">
    <mergeCell ref="G13:H13"/>
    <mergeCell ref="F14:H14"/>
    <mergeCell ref="G15:H15"/>
    <mergeCell ref="F16:H1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124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78.75">
      <c r="A5" s="4">
        <v>1</v>
      </c>
      <c r="B5" s="71" t="s">
        <v>125</v>
      </c>
      <c r="C5" s="6"/>
      <c r="D5" s="27">
        <v>22.9</v>
      </c>
      <c r="E5" s="71" t="s">
        <v>126</v>
      </c>
      <c r="F5" s="72">
        <f aca="true" t="shared" si="0" ref="F5:F48">SUM(C5,D5)</f>
        <v>22.9</v>
      </c>
      <c r="G5" s="73"/>
      <c r="H5" s="27"/>
      <c r="I5" s="71" t="s">
        <v>126</v>
      </c>
      <c r="J5" s="27">
        <v>22.9</v>
      </c>
      <c r="K5" s="10"/>
    </row>
    <row r="6" spans="1:11" ht="102.75" customHeight="1">
      <c r="A6" s="4">
        <v>2</v>
      </c>
      <c r="B6" s="71" t="s">
        <v>127</v>
      </c>
      <c r="C6" s="6"/>
      <c r="D6" s="27">
        <v>79.4</v>
      </c>
      <c r="E6" s="71" t="s">
        <v>128</v>
      </c>
      <c r="F6" s="72">
        <f t="shared" si="0"/>
        <v>79.4</v>
      </c>
      <c r="G6" s="73"/>
      <c r="H6" s="27"/>
      <c r="I6" s="71" t="s">
        <v>128</v>
      </c>
      <c r="J6" s="27">
        <v>79.4</v>
      </c>
      <c r="K6" s="10"/>
    </row>
    <row r="7" spans="1:11" ht="78.75">
      <c r="A7" s="4">
        <v>3</v>
      </c>
      <c r="B7" s="71" t="s">
        <v>125</v>
      </c>
      <c r="C7" s="6"/>
      <c r="D7" s="27">
        <v>21.6</v>
      </c>
      <c r="E7" s="71" t="s">
        <v>129</v>
      </c>
      <c r="F7" s="72">
        <f t="shared" si="0"/>
        <v>21.6</v>
      </c>
      <c r="G7" s="73"/>
      <c r="H7" s="27"/>
      <c r="I7" s="71" t="s">
        <v>129</v>
      </c>
      <c r="J7" s="27">
        <v>21.6</v>
      </c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123.9</v>
      </c>
      <c r="E48" s="18"/>
      <c r="F48" s="19">
        <f t="shared" si="0"/>
        <v>123.9</v>
      </c>
      <c r="G48" s="20"/>
      <c r="H48" s="17">
        <f>SUM(H5:H47)</f>
        <v>0</v>
      </c>
      <c r="I48" s="18"/>
      <c r="J48" s="17">
        <f>SUM(J5:J47)</f>
        <v>123.9</v>
      </c>
      <c r="K48" s="21">
        <f>C48-H48</f>
        <v>0</v>
      </c>
    </row>
    <row r="51" spans="2:8" ht="15.75" customHeight="1">
      <c r="B51" s="22" t="s">
        <v>15</v>
      </c>
      <c r="F51" s="142" t="s">
        <v>130</v>
      </c>
      <c r="G51" s="142"/>
      <c r="H51" s="142"/>
    </row>
    <row r="52" spans="2:8" ht="15">
      <c r="B52" s="22"/>
      <c r="F52" s="139" t="s">
        <v>17</v>
      </c>
      <c r="G52" s="139"/>
      <c r="H52" s="139"/>
    </row>
    <row r="53" spans="2:8" ht="15.75" customHeight="1">
      <c r="B53" s="22" t="s">
        <v>18</v>
      </c>
      <c r="F53" s="142" t="s">
        <v>131</v>
      </c>
      <c r="G53" s="142"/>
      <c r="H53" s="142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F51:H51"/>
    <mergeCell ref="F52:H52"/>
    <mergeCell ref="F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H5" sqref="H5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132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>
        <v>1</v>
      </c>
      <c r="B5" s="5" t="s">
        <v>133</v>
      </c>
      <c r="C5" s="6"/>
      <c r="D5" s="6">
        <v>5760</v>
      </c>
      <c r="E5" s="7" t="s">
        <v>103</v>
      </c>
      <c r="F5" s="8">
        <f aca="true" t="shared" si="0" ref="F5:F48">SUM(C5,D5)</f>
        <v>5760</v>
      </c>
      <c r="G5" s="26" t="s">
        <v>134</v>
      </c>
      <c r="H5" s="6"/>
      <c r="I5" s="9" t="s">
        <v>103</v>
      </c>
      <c r="J5" s="6">
        <v>2232</v>
      </c>
      <c r="K5" s="10">
        <v>3528</v>
      </c>
    </row>
    <row r="6" spans="1:11" ht="15.75">
      <c r="A6" s="4">
        <v>2</v>
      </c>
      <c r="B6" s="5" t="s">
        <v>135</v>
      </c>
      <c r="C6" s="6">
        <v>2400</v>
      </c>
      <c r="D6" s="6"/>
      <c r="E6" s="7"/>
      <c r="F6" s="8">
        <f t="shared" si="0"/>
        <v>2400</v>
      </c>
      <c r="G6" s="26" t="s">
        <v>134</v>
      </c>
      <c r="H6" s="6">
        <v>980</v>
      </c>
      <c r="I6" s="9" t="s">
        <v>136</v>
      </c>
      <c r="J6" s="6"/>
      <c r="K6" s="10">
        <v>1420</v>
      </c>
    </row>
    <row r="7" spans="1:11" ht="15.75">
      <c r="A7" s="4">
        <v>3</v>
      </c>
      <c r="B7" s="5" t="s">
        <v>137</v>
      </c>
      <c r="C7" s="6">
        <v>4270</v>
      </c>
      <c r="D7" s="6"/>
      <c r="E7" s="7"/>
      <c r="F7" s="8">
        <f t="shared" si="0"/>
        <v>4270</v>
      </c>
      <c r="G7" s="26" t="s">
        <v>134</v>
      </c>
      <c r="H7" s="6"/>
      <c r="I7" s="9"/>
      <c r="J7" s="6"/>
      <c r="K7" s="10">
        <v>4270</v>
      </c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6670</v>
      </c>
      <c r="D48" s="17">
        <f>SUM(D5:D47)</f>
        <v>5760</v>
      </c>
      <c r="E48" s="18"/>
      <c r="F48" s="19">
        <f t="shared" si="0"/>
        <v>12430</v>
      </c>
      <c r="G48" s="20"/>
      <c r="H48" s="17">
        <f>SUM(H5:H47)</f>
        <v>980</v>
      </c>
      <c r="I48" s="18"/>
      <c r="J48" s="17">
        <f>SUM(J5:J47)</f>
        <v>2232</v>
      </c>
      <c r="K48" s="21">
        <f>C48-H48</f>
        <v>5690</v>
      </c>
    </row>
    <row r="51" spans="2:8" ht="15.75">
      <c r="B51" s="22" t="s">
        <v>15</v>
      </c>
      <c r="F51" s="23"/>
      <c r="G51" s="138" t="s">
        <v>138</v>
      </c>
      <c r="H51" s="138"/>
    </row>
    <row r="52" spans="2:8" ht="1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139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H4" sqref="H4"/>
    </sheetView>
  </sheetViews>
  <sheetFormatPr defaultColWidth="11.57421875" defaultRowHeight="12.75"/>
  <cols>
    <col min="1" max="1" width="7.28125" style="0" customWidth="1"/>
    <col min="2" max="2" width="27.8515625" style="0" customWidth="1"/>
    <col min="3" max="3" width="16.28125" style="0" customWidth="1"/>
    <col min="4" max="4" width="13.57421875" style="0" customWidth="1"/>
    <col min="5" max="5" width="22.0039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4" width="8.7109375" style="0" customWidth="1"/>
  </cols>
  <sheetData>
    <row r="1" spans="1:11" ht="61.5" customHeight="1">
      <c r="A1" s="1"/>
      <c r="B1" s="133" t="s">
        <v>140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43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" customHeight="1">
      <c r="A5" s="74">
        <v>1</v>
      </c>
      <c r="B5" s="144" t="s">
        <v>141</v>
      </c>
      <c r="C5" s="75">
        <f>9284.04/1000</f>
        <v>9.284040000000001</v>
      </c>
      <c r="D5" s="76">
        <f>306/1000</f>
        <v>0.306</v>
      </c>
      <c r="E5" s="7" t="s">
        <v>142</v>
      </c>
      <c r="F5" s="8">
        <f>SUM(C5,D5)</f>
        <v>9.59004</v>
      </c>
      <c r="G5" s="5"/>
      <c r="H5" s="6"/>
      <c r="I5" s="7" t="s">
        <v>142</v>
      </c>
      <c r="J5" s="6">
        <v>8.64</v>
      </c>
      <c r="K5" s="10">
        <f>C5-J5</f>
        <v>0.6440400000000004</v>
      </c>
    </row>
    <row r="6" spans="1:11" ht="15.75">
      <c r="A6" s="74">
        <v>2</v>
      </c>
      <c r="B6" s="144"/>
      <c r="C6" s="75">
        <f>4365/1000</f>
        <v>4.365</v>
      </c>
      <c r="D6" s="76">
        <f>97/1000</f>
        <v>0.097</v>
      </c>
      <c r="E6" s="7" t="s">
        <v>143</v>
      </c>
      <c r="F6" s="8">
        <f>SUM(C6,D6)</f>
        <v>4.462000000000001</v>
      </c>
      <c r="G6" s="5"/>
      <c r="H6" s="6"/>
      <c r="I6" s="7" t="s">
        <v>143</v>
      </c>
      <c r="J6" s="6">
        <v>4.28</v>
      </c>
      <c r="K6" s="10">
        <f>C6-J6</f>
        <v>0.08499999999999996</v>
      </c>
    </row>
    <row r="7" spans="1:11" ht="15.75">
      <c r="A7" s="74">
        <v>3</v>
      </c>
      <c r="B7" s="144"/>
      <c r="C7" s="75">
        <f>35012.25/1000</f>
        <v>35.01225</v>
      </c>
      <c r="D7" s="76">
        <f>28/1000</f>
        <v>0.028</v>
      </c>
      <c r="E7" s="7" t="s">
        <v>144</v>
      </c>
      <c r="F7" s="8">
        <f>SUM(C7,D7)</f>
        <v>35.04025</v>
      </c>
      <c r="G7" s="5"/>
      <c r="H7" s="6"/>
      <c r="I7" s="7" t="s">
        <v>144</v>
      </c>
      <c r="J7" s="75">
        <v>35.01</v>
      </c>
      <c r="K7" s="10">
        <f>C7-J7</f>
        <v>0.002250000000003638</v>
      </c>
    </row>
    <row r="8" spans="1:11" ht="31.5">
      <c r="A8" s="74">
        <v>4</v>
      </c>
      <c r="B8" s="77" t="s">
        <v>145</v>
      </c>
      <c r="C8" s="75">
        <f>22231/1000</f>
        <v>22.231</v>
      </c>
      <c r="D8" s="76">
        <f>1/1000</f>
        <v>0.001</v>
      </c>
      <c r="E8" s="7" t="s">
        <v>146</v>
      </c>
      <c r="F8" s="8">
        <f>SUM(C8,D8)</f>
        <v>22.232000000000003</v>
      </c>
      <c r="G8" s="5"/>
      <c r="H8" s="6"/>
      <c r="I8" s="7" t="s">
        <v>146</v>
      </c>
      <c r="J8" s="6">
        <v>0</v>
      </c>
      <c r="K8" s="10">
        <f>C8-J8</f>
        <v>22.231</v>
      </c>
    </row>
    <row r="9" spans="1:11" ht="111" customHeight="1">
      <c r="A9" s="74">
        <v>5</v>
      </c>
      <c r="B9" s="78" t="s">
        <v>147</v>
      </c>
      <c r="C9" s="75">
        <v>1.43</v>
      </c>
      <c r="D9" s="76">
        <v>0.025</v>
      </c>
      <c r="E9" s="7"/>
      <c r="F9" s="8">
        <f>SUM(C9,D9)</f>
        <v>1.4549999999999998</v>
      </c>
      <c r="G9" s="26"/>
      <c r="H9" s="6"/>
      <c r="I9" s="9" t="s">
        <v>148</v>
      </c>
      <c r="J9" s="6">
        <v>0</v>
      </c>
      <c r="K9" s="10">
        <f>C9-H9</f>
        <v>1.43</v>
      </c>
    </row>
    <row r="10" spans="1:11" ht="15.75">
      <c r="A10" s="145">
        <v>7</v>
      </c>
      <c r="B10" s="26" t="s">
        <v>23</v>
      </c>
      <c r="C10" s="6">
        <f>2216.26/1000</f>
        <v>2.21626</v>
      </c>
      <c r="D10" s="76"/>
      <c r="E10" s="7"/>
      <c r="F10" s="8"/>
      <c r="G10" s="26"/>
      <c r="H10" s="6"/>
      <c r="I10" s="9"/>
      <c r="J10" s="6"/>
      <c r="K10" s="10"/>
    </row>
    <row r="11" spans="1:11" ht="15.75">
      <c r="A11" s="145"/>
      <c r="B11" s="26" t="s">
        <v>23</v>
      </c>
      <c r="C11" s="6">
        <f>35000/1000</f>
        <v>35</v>
      </c>
      <c r="D11" s="75"/>
      <c r="E11" s="78"/>
      <c r="F11" s="8">
        <f aca="true" t="shared" si="0" ref="F11:F16">SUM(C11,D11)</f>
        <v>35</v>
      </c>
      <c r="G11" s="26">
        <v>2240</v>
      </c>
      <c r="H11" s="6">
        <v>0</v>
      </c>
      <c r="I11" s="9" t="s">
        <v>149</v>
      </c>
      <c r="J11" s="6"/>
      <c r="K11" s="10">
        <f>C10+C11-H11</f>
        <v>37.21626</v>
      </c>
    </row>
    <row r="12" spans="1:11" ht="15.75">
      <c r="A12" s="74">
        <v>8</v>
      </c>
      <c r="B12" s="79"/>
      <c r="C12" s="80"/>
      <c r="D12" s="75"/>
      <c r="E12" s="78"/>
      <c r="F12" s="8">
        <f t="shared" si="0"/>
        <v>0</v>
      </c>
      <c r="G12" s="26"/>
      <c r="H12" s="6"/>
      <c r="I12" s="7"/>
      <c r="J12" s="6"/>
      <c r="K12" s="10"/>
    </row>
    <row r="13" spans="1:11" ht="15.75">
      <c r="A13" s="74">
        <v>9</v>
      </c>
      <c r="B13" s="5"/>
      <c r="C13" s="81"/>
      <c r="D13" s="6"/>
      <c r="E13" s="7"/>
      <c r="F13" s="8">
        <f t="shared" si="0"/>
        <v>0</v>
      </c>
      <c r="G13" s="26"/>
      <c r="H13" s="6"/>
      <c r="I13" s="82"/>
      <c r="J13" s="6"/>
      <c r="K13" s="10"/>
    </row>
    <row r="14" spans="1:11" ht="15" customHeight="1">
      <c r="A14" s="74">
        <v>10</v>
      </c>
      <c r="B14" s="79"/>
      <c r="C14" s="80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74">
        <v>11</v>
      </c>
      <c r="B15" s="79"/>
      <c r="C15" s="75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13"/>
      <c r="B16" s="16" t="s">
        <v>14</v>
      </c>
      <c r="C16" s="17">
        <f>SUM(C5:C15)</f>
        <v>109.53855000000001</v>
      </c>
      <c r="D16" s="83">
        <f>SUM(D5:D15)</f>
        <v>0.4570000000000001</v>
      </c>
      <c r="E16" s="18"/>
      <c r="F16" s="19">
        <f t="shared" si="0"/>
        <v>109.99555000000001</v>
      </c>
      <c r="G16" s="20"/>
      <c r="H16" s="17">
        <f>SUM(H5:H15)</f>
        <v>0</v>
      </c>
      <c r="I16" s="18"/>
      <c r="J16" s="17">
        <f>SUM(J5:J15)</f>
        <v>47.93</v>
      </c>
      <c r="K16" s="21">
        <f>C16-H16</f>
        <v>109.53855000000001</v>
      </c>
    </row>
    <row r="19" spans="2:8" ht="15.75">
      <c r="B19" s="22" t="s">
        <v>15</v>
      </c>
      <c r="F19" s="23"/>
      <c r="G19" s="138" t="s">
        <v>150</v>
      </c>
      <c r="H19" s="138"/>
    </row>
    <row r="20" spans="2:14" ht="15">
      <c r="B20" s="22"/>
      <c r="F20" s="139" t="s">
        <v>17</v>
      </c>
      <c r="G20" s="139"/>
      <c r="H20" s="139"/>
      <c r="N20" s="84"/>
    </row>
    <row r="21" spans="2:8" ht="15.75">
      <c r="B21" s="22" t="s">
        <v>18</v>
      </c>
      <c r="F21" s="23"/>
      <c r="G21" s="138" t="s">
        <v>151</v>
      </c>
      <c r="H21" s="138"/>
    </row>
    <row r="22" spans="6:8" ht="12.75">
      <c r="F22" s="139" t="s">
        <v>17</v>
      </c>
      <c r="G22" s="139"/>
      <c r="H22" s="139"/>
    </row>
    <row r="31" ht="12.75">
      <c r="I31" s="84"/>
    </row>
  </sheetData>
  <sheetProtection selectLockedCells="1" selectUnlockedCells="1"/>
  <mergeCells count="14">
    <mergeCell ref="B5:B7"/>
    <mergeCell ref="A10:A11"/>
    <mergeCell ref="G19:H19"/>
    <mergeCell ref="F20:H20"/>
    <mergeCell ref="G21:H21"/>
    <mergeCell ref="F22:H22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1" sqref="K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152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>
        <v>1</v>
      </c>
      <c r="B5" s="5" t="s">
        <v>153</v>
      </c>
      <c r="C5" s="6">
        <v>0</v>
      </c>
      <c r="D5" s="6">
        <v>35</v>
      </c>
      <c r="E5" s="7" t="s">
        <v>154</v>
      </c>
      <c r="F5" s="8">
        <f>SUM(C5,D5)</f>
        <v>35</v>
      </c>
      <c r="G5" s="5"/>
      <c r="H5" s="6">
        <v>0</v>
      </c>
      <c r="I5" s="9"/>
      <c r="J5" s="6">
        <v>0</v>
      </c>
      <c r="K5" s="10">
        <v>35</v>
      </c>
    </row>
    <row r="6" spans="1:11" ht="46.5" customHeight="1">
      <c r="A6" s="4">
        <v>2</v>
      </c>
      <c r="B6" s="4" t="s">
        <v>155</v>
      </c>
      <c r="C6" s="6"/>
      <c r="D6" s="6">
        <v>95</v>
      </c>
      <c r="E6" s="7" t="s">
        <v>156</v>
      </c>
      <c r="F6" s="8">
        <f>SUM(C6,D6)</f>
        <v>95</v>
      </c>
      <c r="G6" s="5"/>
      <c r="H6" s="6">
        <v>0</v>
      </c>
      <c r="I6" s="9"/>
      <c r="J6" s="6">
        <v>0</v>
      </c>
      <c r="K6" s="10">
        <v>95</v>
      </c>
    </row>
    <row r="7" spans="1:11" ht="15.75">
      <c r="A7" s="4"/>
      <c r="B7" s="5"/>
      <c r="C7" s="6"/>
      <c r="D7" s="6"/>
      <c r="E7" s="7"/>
      <c r="F7" s="8">
        <f>SUM(C7,D7)</f>
        <v>0</v>
      </c>
      <c r="G7" s="5"/>
      <c r="H7" s="6"/>
      <c r="I7" s="9"/>
      <c r="J7" s="6"/>
      <c r="K7" s="10"/>
    </row>
    <row r="8" spans="1:11" ht="15.75">
      <c r="A8" s="13"/>
      <c r="B8" s="16" t="s">
        <v>14</v>
      </c>
      <c r="C8" s="17">
        <f>SUM(C5:C7)</f>
        <v>0</v>
      </c>
      <c r="D8" s="17">
        <f>SUM(D5:D7)</f>
        <v>130</v>
      </c>
      <c r="E8" s="18"/>
      <c r="F8" s="19">
        <f>SUM(C8,D8)</f>
        <v>130</v>
      </c>
      <c r="G8" s="20"/>
      <c r="H8" s="17">
        <f>SUM(H5:H7)</f>
        <v>0</v>
      </c>
      <c r="I8" s="18"/>
      <c r="J8" s="17">
        <f>SUM(J5:J7)</f>
        <v>0</v>
      </c>
      <c r="K8" s="21">
        <v>130</v>
      </c>
    </row>
    <row r="11" spans="2:8" ht="15.75">
      <c r="B11" s="22" t="s">
        <v>15</v>
      </c>
      <c r="F11" s="23"/>
      <c r="G11" s="138" t="s">
        <v>157</v>
      </c>
      <c r="H11" s="138"/>
    </row>
    <row r="12" spans="2:8" ht="15">
      <c r="B12" s="22"/>
      <c r="F12" s="139" t="s">
        <v>17</v>
      </c>
      <c r="G12" s="139"/>
      <c r="H12" s="139"/>
    </row>
    <row r="13" spans="2:8" ht="15.75">
      <c r="B13" s="22" t="s">
        <v>18</v>
      </c>
      <c r="F13" s="23"/>
      <c r="G13" s="138" t="s">
        <v>158</v>
      </c>
      <c r="H13" s="138"/>
    </row>
    <row r="14" spans="6:8" ht="12.75">
      <c r="F14" s="139" t="s">
        <v>17</v>
      </c>
      <c r="G14" s="139"/>
      <c r="H14" s="139"/>
    </row>
  </sheetData>
  <sheetProtection selectLockedCells="1" selectUnlockedCells="1"/>
  <mergeCells count="12">
    <mergeCell ref="G11:H11"/>
    <mergeCell ref="F12:H12"/>
    <mergeCell ref="G13:H13"/>
    <mergeCell ref="F14:H1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7.28125" style="85" customWidth="1"/>
    <col min="2" max="2" width="30.28125" style="85" customWidth="1"/>
    <col min="3" max="3" width="12.140625" style="85" customWidth="1"/>
    <col min="4" max="4" width="14.7109375" style="85" customWidth="1"/>
    <col min="5" max="5" width="29.57421875" style="85" customWidth="1"/>
    <col min="6" max="6" width="13.8515625" style="85" customWidth="1"/>
    <col min="7" max="7" width="15.28125" style="85" customWidth="1"/>
    <col min="8" max="8" width="10.421875" style="85" customWidth="1"/>
    <col min="9" max="9" width="24.8515625" style="85" customWidth="1"/>
    <col min="10" max="10" width="14.00390625" style="85" customWidth="1"/>
    <col min="11" max="11" width="15.57421875" style="86" customWidth="1"/>
    <col min="12" max="16384" width="9.140625" style="85" customWidth="1"/>
  </cols>
  <sheetData>
    <row r="1" spans="2:10" ht="61.5" customHeight="1">
      <c r="B1" s="146" t="s">
        <v>159</v>
      </c>
      <c r="C1" s="146"/>
      <c r="D1" s="146"/>
      <c r="E1" s="146"/>
      <c r="F1" s="146"/>
      <c r="G1" s="146"/>
      <c r="H1" s="146"/>
      <c r="I1" s="146"/>
      <c r="J1" s="146"/>
    </row>
    <row r="2" spans="1:11" ht="31.5" customHeight="1">
      <c r="A2" s="147" t="s">
        <v>261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3" customHeight="1">
      <c r="A3" s="148" t="s">
        <v>2</v>
      </c>
      <c r="B3" s="148" t="s">
        <v>3</v>
      </c>
      <c r="C3" s="149" t="s">
        <v>4</v>
      </c>
      <c r="D3" s="149"/>
      <c r="E3" s="149"/>
      <c r="F3" s="149" t="s">
        <v>5</v>
      </c>
      <c r="G3" s="149" t="s">
        <v>6</v>
      </c>
      <c r="H3" s="149"/>
      <c r="I3" s="149"/>
      <c r="J3" s="149"/>
      <c r="K3" s="150" t="s">
        <v>160</v>
      </c>
    </row>
    <row r="4" spans="1:11" ht="158.25" customHeight="1">
      <c r="A4" s="148"/>
      <c r="B4" s="148"/>
      <c r="C4" s="87" t="s">
        <v>161</v>
      </c>
      <c r="D4" s="87" t="s">
        <v>162</v>
      </c>
      <c r="E4" s="87" t="s">
        <v>10</v>
      </c>
      <c r="F4" s="149"/>
      <c r="G4" s="88" t="s">
        <v>11</v>
      </c>
      <c r="H4" s="87" t="s">
        <v>163</v>
      </c>
      <c r="I4" s="87" t="s">
        <v>13</v>
      </c>
      <c r="J4" s="87" t="s">
        <v>163</v>
      </c>
      <c r="K4" s="150"/>
    </row>
    <row r="5" spans="1:11" ht="47.25">
      <c r="A5" s="87">
        <v>1</v>
      </c>
      <c r="B5" s="89" t="s">
        <v>164</v>
      </c>
      <c r="C5" s="87"/>
      <c r="D5" s="87">
        <v>148.12</v>
      </c>
      <c r="E5" s="87" t="s">
        <v>165</v>
      </c>
      <c r="F5" s="90">
        <f aca="true" t="shared" si="0" ref="F5:F19">D5</f>
        <v>148.12</v>
      </c>
      <c r="G5" s="88"/>
      <c r="H5" s="87"/>
      <c r="I5" s="87" t="s">
        <v>165</v>
      </c>
      <c r="J5" s="87">
        <v>148.12</v>
      </c>
      <c r="K5" s="91"/>
    </row>
    <row r="6" spans="1:11" ht="15.75">
      <c r="A6" s="87">
        <v>2</v>
      </c>
      <c r="B6" s="92" t="s">
        <v>23</v>
      </c>
      <c r="C6" s="87"/>
      <c r="D6" s="93">
        <v>7.2</v>
      </c>
      <c r="E6" s="87" t="s">
        <v>166</v>
      </c>
      <c r="F6" s="90">
        <f t="shared" si="0"/>
        <v>7.2</v>
      </c>
      <c r="G6" s="88"/>
      <c r="H6" s="87"/>
      <c r="I6" s="87" t="s">
        <v>166</v>
      </c>
      <c r="J6" s="93">
        <v>7.2</v>
      </c>
      <c r="K6" s="91"/>
    </row>
    <row r="7" spans="1:11" ht="31.5">
      <c r="A7" s="87"/>
      <c r="B7" s="87"/>
      <c r="C7" s="87"/>
      <c r="D7" s="93">
        <v>0.02</v>
      </c>
      <c r="E7" s="87" t="s">
        <v>167</v>
      </c>
      <c r="F7" s="90">
        <f t="shared" si="0"/>
        <v>0.02</v>
      </c>
      <c r="G7" s="88"/>
      <c r="H7" s="87"/>
      <c r="I7" s="87" t="s">
        <v>167</v>
      </c>
      <c r="J7" s="93">
        <v>0.02</v>
      </c>
      <c r="K7" s="91"/>
    </row>
    <row r="8" spans="1:11" ht="15.75">
      <c r="A8" s="87"/>
      <c r="B8" s="87"/>
      <c r="C8" s="87"/>
      <c r="D8" s="93">
        <v>10</v>
      </c>
      <c r="E8" s="87" t="s">
        <v>168</v>
      </c>
      <c r="F8" s="90">
        <f t="shared" si="0"/>
        <v>10</v>
      </c>
      <c r="G8" s="88"/>
      <c r="H8" s="87"/>
      <c r="I8" s="87" t="s">
        <v>168</v>
      </c>
      <c r="J8" s="93">
        <v>10</v>
      </c>
      <c r="K8" s="91"/>
    </row>
    <row r="9" spans="1:11" ht="15.75">
      <c r="A9" s="87"/>
      <c r="B9" s="87"/>
      <c r="C9" s="87"/>
      <c r="D9" s="93">
        <v>5</v>
      </c>
      <c r="E9" s="87" t="s">
        <v>169</v>
      </c>
      <c r="F9" s="90">
        <f t="shared" si="0"/>
        <v>5</v>
      </c>
      <c r="G9" s="88"/>
      <c r="H9" s="87"/>
      <c r="I9" s="87" t="s">
        <v>169</v>
      </c>
      <c r="J9" s="93">
        <v>5</v>
      </c>
      <c r="K9" s="91"/>
    </row>
    <row r="10" spans="1:11" ht="110.25">
      <c r="A10" s="87">
        <v>3</v>
      </c>
      <c r="B10" s="89" t="s">
        <v>127</v>
      </c>
      <c r="C10" s="87"/>
      <c r="D10" s="93">
        <v>84.744</v>
      </c>
      <c r="E10" s="87" t="s">
        <v>170</v>
      </c>
      <c r="F10" s="90">
        <f t="shared" si="0"/>
        <v>84.744</v>
      </c>
      <c r="G10" s="88"/>
      <c r="H10" s="87"/>
      <c r="I10" s="87" t="s">
        <v>170</v>
      </c>
      <c r="J10" s="93"/>
      <c r="K10" s="91">
        <f>D10-J10</f>
        <v>84.744</v>
      </c>
    </row>
    <row r="11" spans="1:11" ht="78.75">
      <c r="A11" s="87">
        <v>4</v>
      </c>
      <c r="B11" s="87" t="s">
        <v>171</v>
      </c>
      <c r="C11" s="87"/>
      <c r="D11" s="87">
        <v>1.649</v>
      </c>
      <c r="E11" s="87" t="s">
        <v>172</v>
      </c>
      <c r="F11" s="90">
        <f t="shared" si="0"/>
        <v>1.649</v>
      </c>
      <c r="G11" s="88"/>
      <c r="H11" s="87"/>
      <c r="I11" s="87" t="s">
        <v>172</v>
      </c>
      <c r="J11" s="87"/>
      <c r="K11" s="91">
        <f>D11-J11</f>
        <v>1.649</v>
      </c>
    </row>
    <row r="12" spans="1:11" ht="31.5">
      <c r="A12" s="87"/>
      <c r="B12" s="87"/>
      <c r="C12" s="87"/>
      <c r="D12" s="87">
        <v>0.192</v>
      </c>
      <c r="E12" s="87" t="s">
        <v>173</v>
      </c>
      <c r="F12" s="90">
        <f t="shared" si="0"/>
        <v>0.192</v>
      </c>
      <c r="G12" s="88"/>
      <c r="H12" s="87"/>
      <c r="I12" s="87" t="s">
        <v>173</v>
      </c>
      <c r="J12" s="87"/>
      <c r="K12" s="91">
        <f>D12-J12</f>
        <v>0.192</v>
      </c>
    </row>
    <row r="13" spans="1:11" ht="31.5">
      <c r="A13" s="87"/>
      <c r="B13" s="87" t="s">
        <v>174</v>
      </c>
      <c r="C13" s="87"/>
      <c r="D13" s="93">
        <v>0.75</v>
      </c>
      <c r="E13" s="87" t="s">
        <v>175</v>
      </c>
      <c r="F13" s="90">
        <f t="shared" si="0"/>
        <v>0.75</v>
      </c>
      <c r="G13" s="88"/>
      <c r="H13" s="87"/>
      <c r="I13" s="87" t="s">
        <v>175</v>
      </c>
      <c r="J13" s="93">
        <v>0.23</v>
      </c>
      <c r="K13" s="91">
        <f>D13-J13</f>
        <v>0.52</v>
      </c>
    </row>
    <row r="14" spans="1:11" ht="31.5">
      <c r="A14" s="87">
        <v>5</v>
      </c>
      <c r="B14" s="87" t="s">
        <v>176</v>
      </c>
      <c r="C14" s="87"/>
      <c r="D14" s="93">
        <v>20</v>
      </c>
      <c r="E14" s="87" t="s">
        <v>177</v>
      </c>
      <c r="F14" s="90">
        <f t="shared" si="0"/>
        <v>20</v>
      </c>
      <c r="G14" s="88"/>
      <c r="H14" s="87"/>
      <c r="I14" s="87" t="s">
        <v>177</v>
      </c>
      <c r="J14" s="93">
        <v>20</v>
      </c>
      <c r="K14" s="91"/>
    </row>
    <row r="15" spans="1:11" ht="15.75">
      <c r="A15" s="87"/>
      <c r="B15" s="87"/>
      <c r="C15" s="87"/>
      <c r="D15" s="93">
        <v>0.2</v>
      </c>
      <c r="E15" s="87" t="s">
        <v>178</v>
      </c>
      <c r="F15" s="90">
        <f t="shared" si="0"/>
        <v>0.2</v>
      </c>
      <c r="G15" s="88"/>
      <c r="H15" s="87"/>
      <c r="I15" s="87" t="s">
        <v>178</v>
      </c>
      <c r="J15" s="93">
        <v>0.2</v>
      </c>
      <c r="K15" s="91"/>
    </row>
    <row r="16" spans="1:11" ht="15.75">
      <c r="A16" s="87"/>
      <c r="B16" s="87"/>
      <c r="C16" s="87"/>
      <c r="D16" s="93">
        <v>0.5</v>
      </c>
      <c r="E16" s="87" t="s">
        <v>179</v>
      </c>
      <c r="F16" s="90">
        <f t="shared" si="0"/>
        <v>0.5</v>
      </c>
      <c r="G16" s="88"/>
      <c r="H16" s="87"/>
      <c r="I16" s="87" t="s">
        <v>179</v>
      </c>
      <c r="J16" s="93">
        <v>0.5</v>
      </c>
      <c r="K16" s="91"/>
    </row>
    <row r="17" spans="1:11" ht="15.75">
      <c r="A17" s="87"/>
      <c r="B17" s="87"/>
      <c r="C17" s="87"/>
      <c r="D17" s="93">
        <v>0.6</v>
      </c>
      <c r="E17" s="87" t="s">
        <v>180</v>
      </c>
      <c r="F17" s="90">
        <f t="shared" si="0"/>
        <v>0.6</v>
      </c>
      <c r="G17" s="88"/>
      <c r="H17" s="87"/>
      <c r="I17" s="87" t="s">
        <v>180</v>
      </c>
      <c r="J17" s="93">
        <v>0.6</v>
      </c>
      <c r="K17" s="91"/>
    </row>
    <row r="18" spans="1:11" ht="31.5">
      <c r="A18" s="87"/>
      <c r="B18" s="87"/>
      <c r="C18" s="87"/>
      <c r="D18" s="93">
        <v>4</v>
      </c>
      <c r="E18" s="87" t="s">
        <v>181</v>
      </c>
      <c r="F18" s="90">
        <f t="shared" si="0"/>
        <v>4</v>
      </c>
      <c r="G18" s="88"/>
      <c r="H18" s="87"/>
      <c r="I18" s="87" t="s">
        <v>181</v>
      </c>
      <c r="J18" s="93">
        <v>4</v>
      </c>
      <c r="K18" s="91"/>
    </row>
    <row r="19" spans="1:11" ht="94.5">
      <c r="A19" s="94">
        <v>6</v>
      </c>
      <c r="B19" s="95" t="s">
        <v>182</v>
      </c>
      <c r="C19" s="96"/>
      <c r="D19" s="97">
        <v>162.683</v>
      </c>
      <c r="E19" s="98" t="s">
        <v>183</v>
      </c>
      <c r="F19" s="90">
        <f t="shared" si="0"/>
        <v>162.683</v>
      </c>
      <c r="G19" s="99"/>
      <c r="H19" s="96"/>
      <c r="I19" s="98" t="s">
        <v>183</v>
      </c>
      <c r="J19" s="97"/>
      <c r="K19" s="91">
        <f>D19-J19</f>
        <v>162.683</v>
      </c>
    </row>
    <row r="20" spans="1:11" ht="15.75">
      <c r="A20" s="92"/>
      <c r="B20" s="100" t="s">
        <v>14</v>
      </c>
      <c r="C20" s="101">
        <f>SUM(C5:C19)</f>
        <v>0</v>
      </c>
      <c r="D20" s="101">
        <f>SUM(D5:D19)</f>
        <v>445.658</v>
      </c>
      <c r="E20" s="101"/>
      <c r="F20" s="101">
        <f>SUM(F5:F19)</f>
        <v>445.658</v>
      </c>
      <c r="G20" s="101"/>
      <c r="H20" s="101">
        <f>SUM(H5:H19)</f>
        <v>0</v>
      </c>
      <c r="I20" s="101"/>
      <c r="J20" s="101">
        <f>SUM(J5:J19)</f>
        <v>195.86999999999998</v>
      </c>
      <c r="K20" s="101">
        <f>SUM(K5:K19)</f>
        <v>249.78799999999998</v>
      </c>
    </row>
    <row r="23" spans="2:8" ht="15.75">
      <c r="B23" s="102" t="s">
        <v>28</v>
      </c>
      <c r="F23" s="24"/>
      <c r="G23" s="138" t="s">
        <v>184</v>
      </c>
      <c r="H23" s="138"/>
    </row>
    <row r="24" spans="2:8" ht="15.75">
      <c r="B24" s="102"/>
      <c r="F24" s="151" t="s">
        <v>17</v>
      </c>
      <c r="G24" s="151"/>
      <c r="H24" s="151"/>
    </row>
    <row r="25" spans="2:8" ht="15.75">
      <c r="B25" s="102" t="s">
        <v>18</v>
      </c>
      <c r="F25" s="24"/>
      <c r="G25" s="138" t="s">
        <v>185</v>
      </c>
      <c r="H25" s="138"/>
    </row>
    <row r="26" spans="6:8" ht="15.75">
      <c r="F26" s="151" t="s">
        <v>17</v>
      </c>
      <c r="G26" s="151"/>
      <c r="H26" s="151"/>
    </row>
    <row r="28" ht="15.75">
      <c r="K28" s="103"/>
    </row>
  </sheetData>
  <sheetProtection selectLockedCells="1" selectUnlockedCells="1"/>
  <mergeCells count="12">
    <mergeCell ref="G23:H23"/>
    <mergeCell ref="F24:H24"/>
    <mergeCell ref="G25:H25"/>
    <mergeCell ref="F26:H2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zoomScalePageLayoutView="0" workbookViewId="0" topLeftCell="A1">
      <selection activeCell="F2" sqref="F2:F3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121.5" customHeight="1">
      <c r="A1" s="153" t="s">
        <v>186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47.25" customHeight="1">
      <c r="A2" s="135" t="s">
        <v>2</v>
      </c>
      <c r="B2" s="152" t="s">
        <v>3</v>
      </c>
      <c r="C2" s="136" t="s">
        <v>4</v>
      </c>
      <c r="D2" s="136"/>
      <c r="E2" s="136"/>
      <c r="F2" s="136" t="s">
        <v>5</v>
      </c>
      <c r="G2" s="136" t="s">
        <v>6</v>
      </c>
      <c r="H2" s="136"/>
      <c r="I2" s="136"/>
      <c r="J2" s="136"/>
      <c r="K2" s="135" t="s">
        <v>187</v>
      </c>
    </row>
    <row r="3" spans="1:11" ht="158.25" customHeight="1">
      <c r="A3" s="135"/>
      <c r="B3" s="152"/>
      <c r="C3" s="2" t="s">
        <v>8</v>
      </c>
      <c r="D3" s="2" t="s">
        <v>9</v>
      </c>
      <c r="E3" s="2" t="s">
        <v>10</v>
      </c>
      <c r="F3" s="136"/>
      <c r="G3" s="2" t="s">
        <v>11</v>
      </c>
      <c r="H3" s="2" t="s">
        <v>188</v>
      </c>
      <c r="I3" s="2" t="s">
        <v>13</v>
      </c>
      <c r="J3" s="2" t="s">
        <v>188</v>
      </c>
      <c r="K3" s="135"/>
    </row>
    <row r="4" spans="1:11" ht="43.5" customHeight="1">
      <c r="A4" s="104" t="s">
        <v>53</v>
      </c>
      <c r="B4" s="104" t="s">
        <v>53</v>
      </c>
      <c r="C4" s="104" t="s">
        <v>53</v>
      </c>
      <c r="D4" s="104" t="s">
        <v>53</v>
      </c>
      <c r="E4" s="104" t="s">
        <v>53</v>
      </c>
      <c r="F4" s="104" t="s">
        <v>53</v>
      </c>
      <c r="G4" s="104" t="s">
        <v>53</v>
      </c>
      <c r="H4" s="104" t="s">
        <v>53</v>
      </c>
      <c r="I4" s="104" t="s">
        <v>53</v>
      </c>
      <c r="J4" s="104" t="s">
        <v>53</v>
      </c>
      <c r="K4" s="104" t="s">
        <v>53</v>
      </c>
    </row>
    <row r="5" spans="1:11" ht="73.5" customHeight="1">
      <c r="A5" s="104" t="s">
        <v>53</v>
      </c>
      <c r="B5" s="104" t="s">
        <v>53</v>
      </c>
      <c r="C5" s="104" t="s">
        <v>53</v>
      </c>
      <c r="D5" s="104" t="s">
        <v>53</v>
      </c>
      <c r="E5" s="104" t="s">
        <v>53</v>
      </c>
      <c r="F5" s="104" t="s">
        <v>53</v>
      </c>
      <c r="G5" s="104" t="s">
        <v>53</v>
      </c>
      <c r="H5" s="104" t="s">
        <v>53</v>
      </c>
      <c r="I5" s="104" t="s">
        <v>53</v>
      </c>
      <c r="J5" s="104" t="s">
        <v>53</v>
      </c>
      <c r="K5" s="104" t="s">
        <v>53</v>
      </c>
    </row>
    <row r="6" spans="1:11" ht="35.25" customHeight="1">
      <c r="A6" s="104" t="s">
        <v>53</v>
      </c>
      <c r="B6" s="104" t="s">
        <v>53</v>
      </c>
      <c r="C6" s="104" t="s">
        <v>53</v>
      </c>
      <c r="D6" s="104" t="s">
        <v>53</v>
      </c>
      <c r="E6" s="104" t="s">
        <v>53</v>
      </c>
      <c r="F6" s="104" t="s">
        <v>53</v>
      </c>
      <c r="G6" s="104" t="s">
        <v>53</v>
      </c>
      <c r="H6" s="104" t="s">
        <v>53</v>
      </c>
      <c r="I6" s="104" t="s">
        <v>53</v>
      </c>
      <c r="J6" s="104" t="s">
        <v>53</v>
      </c>
      <c r="K6" s="104" t="s">
        <v>53</v>
      </c>
    </row>
    <row r="7" spans="1:11" ht="42" customHeight="1">
      <c r="A7" s="105" t="s">
        <v>53</v>
      </c>
      <c r="B7" s="106" t="s">
        <v>14</v>
      </c>
      <c r="C7" s="107">
        <f>SUM(C4:C6)</f>
        <v>0</v>
      </c>
      <c r="D7" s="107">
        <f>SUM(D4:D6)</f>
        <v>0</v>
      </c>
      <c r="E7" s="108"/>
      <c r="F7" s="109">
        <f>SUM(C7,D7)</f>
        <v>0</v>
      </c>
      <c r="G7" s="110"/>
      <c r="H7" s="107">
        <f>SUM(H4:H6)</f>
        <v>0</v>
      </c>
      <c r="I7" s="108"/>
      <c r="J7" s="111">
        <v>0</v>
      </c>
      <c r="K7" s="107">
        <f>C7-H7</f>
        <v>0</v>
      </c>
    </row>
    <row r="10" spans="2:8" ht="15.75">
      <c r="B10" s="22" t="s">
        <v>15</v>
      </c>
      <c r="F10" s="23"/>
      <c r="G10" s="138" t="s">
        <v>189</v>
      </c>
      <c r="H10" s="138"/>
    </row>
    <row r="11" spans="2:8" ht="15">
      <c r="B11" s="22"/>
      <c r="F11" s="139" t="s">
        <v>17</v>
      </c>
      <c r="G11" s="139"/>
      <c r="H11" s="139"/>
    </row>
    <row r="12" spans="2:8" ht="15.75">
      <c r="B12" s="22" t="s">
        <v>18</v>
      </c>
      <c r="F12" s="23"/>
      <c r="G12" s="138" t="s">
        <v>190</v>
      </c>
      <c r="H12" s="138"/>
    </row>
    <row r="13" spans="6:8" ht="12.75">
      <c r="F13" s="139" t="s">
        <v>17</v>
      </c>
      <c r="G13" s="139"/>
      <c r="H13" s="139"/>
    </row>
    <row r="15" spans="2:3" ht="15.75">
      <c r="B15" s="112"/>
      <c r="C15" s="113"/>
    </row>
    <row r="16" spans="2:3" ht="15.75">
      <c r="B16" s="112"/>
      <c r="C16" s="113"/>
    </row>
  </sheetData>
  <sheetProtection selectLockedCells="1" selectUnlockedCells="1"/>
  <mergeCells count="11">
    <mergeCell ref="G10:H10"/>
    <mergeCell ref="F11:H11"/>
    <mergeCell ref="G12:H12"/>
    <mergeCell ref="F13:H13"/>
    <mergeCell ref="A1:K1"/>
    <mergeCell ref="A2:A3"/>
    <mergeCell ref="B2:B3"/>
    <mergeCell ref="C2:E2"/>
    <mergeCell ref="F2:F3"/>
    <mergeCell ref="G2:J2"/>
    <mergeCell ref="K2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H4" sqref="H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191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262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>
        <v>1</v>
      </c>
      <c r="B5" s="5" t="s">
        <v>192</v>
      </c>
      <c r="C5" s="6">
        <v>0.092</v>
      </c>
      <c r="D5" s="6"/>
      <c r="E5" s="7"/>
      <c r="F5" s="8">
        <f aca="true" t="shared" si="0" ref="F5:F48">SUM(C5,D5)</f>
        <v>0.092</v>
      </c>
      <c r="G5" s="5"/>
      <c r="H5" s="6"/>
      <c r="I5" s="9"/>
      <c r="J5" s="6"/>
      <c r="K5" s="10">
        <v>0.92</v>
      </c>
    </row>
    <row r="6" spans="1:11" ht="47.25">
      <c r="A6" s="4">
        <v>2</v>
      </c>
      <c r="B6" s="7" t="s">
        <v>193</v>
      </c>
      <c r="C6" s="6"/>
      <c r="D6" s="6">
        <v>5.8</v>
      </c>
      <c r="E6" s="7" t="s">
        <v>194</v>
      </c>
      <c r="F6" s="8">
        <f t="shared" si="0"/>
        <v>5.8</v>
      </c>
      <c r="G6" s="5"/>
      <c r="H6" s="6"/>
      <c r="I6" s="9"/>
      <c r="J6" s="6"/>
      <c r="K6" s="10">
        <v>5.8</v>
      </c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0.092</v>
      </c>
      <c r="D48" s="17">
        <f>SUM(D5:D47)</f>
        <v>5.8</v>
      </c>
      <c r="E48" s="18"/>
      <c r="F48" s="19">
        <f t="shared" si="0"/>
        <v>5.8919999999999995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0.092</v>
      </c>
    </row>
    <row r="51" spans="2:8" ht="15.75">
      <c r="B51" s="22" t="s">
        <v>28</v>
      </c>
      <c r="F51" s="23"/>
      <c r="G51" s="138" t="s">
        <v>195</v>
      </c>
      <c r="H51" s="138"/>
    </row>
    <row r="52" spans="2:8" ht="1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196</v>
      </c>
      <c r="H53" s="138"/>
    </row>
    <row r="54" spans="6:8" ht="12.75">
      <c r="F54" s="139" t="s">
        <v>17</v>
      </c>
      <c r="G54" s="139"/>
      <c r="H54" s="139"/>
    </row>
    <row r="57" ht="12.75">
      <c r="B57" t="s">
        <v>197</v>
      </c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B1" sqref="B1:J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198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>
        <v>1</v>
      </c>
      <c r="B5" s="114" t="s">
        <v>199</v>
      </c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>
        <v>6.465</v>
      </c>
      <c r="K5" s="10">
        <v>23.4</v>
      </c>
    </row>
    <row r="6" spans="1:11" ht="47.25">
      <c r="A6" s="4">
        <v>2</v>
      </c>
      <c r="B6" s="7" t="s">
        <v>200</v>
      </c>
      <c r="C6" s="6"/>
      <c r="D6" s="6"/>
      <c r="E6" s="7"/>
      <c r="F6" s="8">
        <f t="shared" si="0"/>
        <v>0</v>
      </c>
      <c r="G6" s="5"/>
      <c r="H6" s="6"/>
      <c r="I6" s="9" t="s">
        <v>201</v>
      </c>
      <c r="J6" s="6">
        <v>0.216</v>
      </c>
      <c r="K6" s="10">
        <v>0</v>
      </c>
    </row>
    <row r="7" spans="1:11" ht="31.5">
      <c r="A7" s="4">
        <v>3</v>
      </c>
      <c r="B7" s="7" t="s">
        <v>202</v>
      </c>
      <c r="C7" s="6"/>
      <c r="D7" s="6"/>
      <c r="E7" s="7"/>
      <c r="F7" s="8">
        <f t="shared" si="0"/>
        <v>0</v>
      </c>
      <c r="G7" s="5"/>
      <c r="H7" s="6"/>
      <c r="I7" s="9" t="s">
        <v>121</v>
      </c>
      <c r="J7" s="6">
        <v>48.36436</v>
      </c>
      <c r="K7" s="10">
        <v>49.92365</v>
      </c>
    </row>
    <row r="8" spans="1:11" ht="47.25">
      <c r="A8" s="4">
        <v>4</v>
      </c>
      <c r="B8" s="7" t="s">
        <v>203</v>
      </c>
      <c r="C8" s="6"/>
      <c r="D8" s="6"/>
      <c r="E8" s="7"/>
      <c r="F8" s="8">
        <f t="shared" si="0"/>
        <v>0</v>
      </c>
      <c r="G8" s="5"/>
      <c r="H8" s="6"/>
      <c r="I8" s="9"/>
      <c r="J8" s="6">
        <v>0</v>
      </c>
      <c r="K8" s="10">
        <v>2.77204</v>
      </c>
    </row>
    <row r="9" spans="1:11" ht="15.75">
      <c r="A9" s="4">
        <v>5</v>
      </c>
      <c r="B9" s="7" t="s">
        <v>204</v>
      </c>
      <c r="C9" s="6"/>
      <c r="D9" s="6"/>
      <c r="E9" s="7"/>
      <c r="F9" s="8">
        <f t="shared" si="0"/>
        <v>0</v>
      </c>
      <c r="G9" s="5"/>
      <c r="H9" s="6"/>
      <c r="I9" s="9" t="s">
        <v>121</v>
      </c>
      <c r="J9" s="6">
        <v>0.01067</v>
      </c>
      <c r="K9" s="10">
        <v>0.00352</v>
      </c>
    </row>
    <row r="10" spans="1:11" ht="94.5">
      <c r="A10" s="4">
        <v>6</v>
      </c>
      <c r="B10" s="7" t="s">
        <v>205</v>
      </c>
      <c r="C10" s="6"/>
      <c r="D10" s="6">
        <v>0.074</v>
      </c>
      <c r="E10" s="7" t="s">
        <v>206</v>
      </c>
      <c r="F10" s="8">
        <f t="shared" si="0"/>
        <v>0.074</v>
      </c>
      <c r="G10" s="11"/>
      <c r="H10" s="6"/>
      <c r="I10" s="115" t="s">
        <v>207</v>
      </c>
      <c r="J10" s="6">
        <v>0.01</v>
      </c>
      <c r="K10" s="10">
        <v>0.064</v>
      </c>
    </row>
    <row r="11" spans="1:11" ht="47.25">
      <c r="A11" s="4">
        <v>7</v>
      </c>
      <c r="B11" s="7" t="s">
        <v>127</v>
      </c>
      <c r="C11" s="6"/>
      <c r="D11" s="6">
        <v>105.93</v>
      </c>
      <c r="E11" s="7" t="s">
        <v>201</v>
      </c>
      <c r="F11" s="8">
        <f t="shared" si="0"/>
        <v>105.93</v>
      </c>
      <c r="G11" s="11"/>
      <c r="H11" s="6"/>
      <c r="I11" s="7" t="s">
        <v>201</v>
      </c>
      <c r="J11" s="6">
        <v>2.4717</v>
      </c>
      <c r="K11" s="10">
        <v>103.4583</v>
      </c>
    </row>
    <row r="12" spans="1:11" ht="15.75">
      <c r="A12" s="4">
        <v>8</v>
      </c>
      <c r="B12" s="7" t="s">
        <v>208</v>
      </c>
      <c r="C12" s="6"/>
      <c r="D12" s="6">
        <v>109.964</v>
      </c>
      <c r="E12" s="7" t="s">
        <v>209</v>
      </c>
      <c r="F12" s="8">
        <f t="shared" si="0"/>
        <v>109.964</v>
      </c>
      <c r="G12" s="5"/>
      <c r="H12" s="6"/>
      <c r="I12" s="7"/>
      <c r="J12" s="6">
        <v>0</v>
      </c>
      <c r="K12" s="10">
        <v>109.964</v>
      </c>
    </row>
    <row r="13" spans="1:11" ht="15.75">
      <c r="A13" s="11"/>
      <c r="B13" s="7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7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7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7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7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7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215.96800000000002</v>
      </c>
      <c r="E48" s="18"/>
      <c r="F48" s="19">
        <f t="shared" si="0"/>
        <v>215.96800000000002</v>
      </c>
      <c r="G48" s="20"/>
      <c r="H48" s="17">
        <f>SUM(H5:H47)</f>
        <v>0</v>
      </c>
      <c r="I48" s="18"/>
      <c r="J48" s="17">
        <f>SUM(J5:J47)</f>
        <v>57.53772999999999</v>
      </c>
      <c r="K48" s="21">
        <f>C48-H48</f>
        <v>0</v>
      </c>
    </row>
    <row r="51" spans="2:8" ht="15.75">
      <c r="B51" s="22" t="s">
        <v>15</v>
      </c>
      <c r="F51" s="23"/>
      <c r="G51" s="138" t="s">
        <v>210</v>
      </c>
      <c r="H51" s="138"/>
    </row>
    <row r="52" spans="2:8" ht="1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211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" sqref="K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6.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6.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6.5">
      <c r="B51" s="22" t="s">
        <v>15</v>
      </c>
      <c r="F51" s="23"/>
      <c r="G51" s="138" t="s">
        <v>16</v>
      </c>
      <c r="H51" s="138"/>
    </row>
    <row r="52" spans="2:8" ht="15.7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19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B1" sqref="B1:J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212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262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>
      <c r="B51" s="22" t="s">
        <v>15</v>
      </c>
      <c r="F51" s="23"/>
      <c r="G51" s="138" t="s">
        <v>213</v>
      </c>
      <c r="H51" s="138"/>
    </row>
    <row r="52" spans="2:8" ht="1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214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K1" sqref="K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2" width="17.421875" style="0" customWidth="1"/>
    <col min="13" max="16" width="9.00390625" style="0" customWidth="1"/>
  </cols>
  <sheetData>
    <row r="1" spans="1:11" ht="75.75" customHeight="1">
      <c r="A1" s="1"/>
      <c r="B1" s="133" t="s">
        <v>215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19.5" customHeight="1">
      <c r="A2" s="134" t="s">
        <v>262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47.25">
      <c r="A5" s="4">
        <v>1</v>
      </c>
      <c r="B5" s="59" t="s">
        <v>216</v>
      </c>
      <c r="C5" s="6"/>
      <c r="D5" s="6">
        <f>(24273.26+16161.77+58966.08)/1000</f>
        <v>99.40111</v>
      </c>
      <c r="E5" s="7" t="s">
        <v>121</v>
      </c>
      <c r="F5" s="8">
        <f aca="true" t="shared" si="0" ref="F5:F45">SUM(C5,D5)</f>
        <v>99.40111</v>
      </c>
      <c r="G5" s="5"/>
      <c r="H5" s="6"/>
      <c r="I5" s="7" t="str">
        <f aca="true" t="shared" si="1" ref="I5:I10">E5</f>
        <v>медикаменти</v>
      </c>
      <c r="J5" s="6">
        <f aca="true" t="shared" si="2" ref="J5:J10">F5</f>
        <v>99.40111</v>
      </c>
      <c r="K5" s="10"/>
    </row>
    <row r="6" spans="1:16" ht="31.5">
      <c r="A6" s="87">
        <v>2</v>
      </c>
      <c r="B6" s="116" t="s">
        <v>217</v>
      </c>
      <c r="C6" s="117"/>
      <c r="D6" s="117">
        <f>(14810.4+60556.1+23460+70212+8919.09+3539.23+12114+205890.75+66627+30278.1)/1000</f>
        <v>496.40666999999996</v>
      </c>
      <c r="E6" s="99" t="s">
        <v>218</v>
      </c>
      <c r="F6" s="118">
        <f t="shared" si="0"/>
        <v>496.40666999999996</v>
      </c>
      <c r="G6" s="92"/>
      <c r="H6" s="117"/>
      <c r="I6" s="99" t="str">
        <f t="shared" si="1"/>
        <v>медикаменти (вакцина)</v>
      </c>
      <c r="J6" s="117">
        <f t="shared" si="2"/>
        <v>496.40666999999996</v>
      </c>
      <c r="K6" s="119"/>
      <c r="L6" s="120"/>
      <c r="M6" s="120"/>
      <c r="N6" s="120"/>
      <c r="O6" s="120"/>
      <c r="P6" s="120"/>
    </row>
    <row r="7" spans="1:16" ht="47.25">
      <c r="A7" s="87">
        <v>3</v>
      </c>
      <c r="B7" s="116" t="s">
        <v>217</v>
      </c>
      <c r="C7" s="117"/>
      <c r="D7" s="117">
        <f>(212.4+33.58+212.4+33.58+722.16+100.74)/1000</f>
        <v>1.31486</v>
      </c>
      <c r="E7" s="99" t="s">
        <v>201</v>
      </c>
      <c r="F7" s="118">
        <f t="shared" si="0"/>
        <v>1.31486</v>
      </c>
      <c r="G7" s="92"/>
      <c r="H7" s="117"/>
      <c r="I7" s="99" t="str">
        <f t="shared" si="1"/>
        <v>вироби медичного призначення</v>
      </c>
      <c r="J7" s="117">
        <f t="shared" si="2"/>
        <v>1.31486</v>
      </c>
      <c r="K7" s="119"/>
      <c r="L7" s="120"/>
      <c r="M7" s="120"/>
      <c r="N7" s="120"/>
      <c r="O7" s="120"/>
      <c r="P7" s="120"/>
    </row>
    <row r="8" spans="1:11" ht="63">
      <c r="A8" s="4">
        <v>4</v>
      </c>
      <c r="B8" s="59" t="s">
        <v>219</v>
      </c>
      <c r="C8" s="6"/>
      <c r="D8" s="6">
        <f>2150/1000</f>
        <v>2.15</v>
      </c>
      <c r="E8" s="7" t="s">
        <v>220</v>
      </c>
      <c r="F8" s="8">
        <f t="shared" si="0"/>
        <v>2.15</v>
      </c>
      <c r="G8" s="11"/>
      <c r="H8" s="6"/>
      <c r="I8" s="7" t="str">
        <f t="shared" si="1"/>
        <v>вироби медичного призначення (тести)</v>
      </c>
      <c r="J8" s="6">
        <f t="shared" si="2"/>
        <v>2.15</v>
      </c>
      <c r="K8" s="10"/>
    </row>
    <row r="9" spans="1:11" ht="47.25">
      <c r="A9" s="87">
        <v>5</v>
      </c>
      <c r="B9" s="59" t="s">
        <v>221</v>
      </c>
      <c r="C9" s="6"/>
      <c r="D9" s="6">
        <f>12551.53/1000</f>
        <v>12.551530000000001</v>
      </c>
      <c r="E9" s="99" t="s">
        <v>218</v>
      </c>
      <c r="F9" s="8">
        <f t="shared" si="0"/>
        <v>12.551530000000001</v>
      </c>
      <c r="G9" s="5"/>
      <c r="H9" s="6"/>
      <c r="I9" s="7" t="str">
        <f t="shared" si="1"/>
        <v>медикаменти (вакцина)</v>
      </c>
      <c r="J9" s="6">
        <f t="shared" si="2"/>
        <v>12.551530000000001</v>
      </c>
      <c r="K9" s="10"/>
    </row>
    <row r="10" spans="1:11" ht="47.25">
      <c r="A10" s="87">
        <v>6</v>
      </c>
      <c r="B10" s="59" t="s">
        <v>221</v>
      </c>
      <c r="C10" s="6"/>
      <c r="D10" s="6">
        <f>282.48/1000</f>
        <v>0.28248</v>
      </c>
      <c r="E10" s="99" t="s">
        <v>201</v>
      </c>
      <c r="F10" s="8">
        <f t="shared" si="0"/>
        <v>0.28248</v>
      </c>
      <c r="G10" s="5"/>
      <c r="H10" s="6"/>
      <c r="I10" s="7" t="str">
        <f t="shared" si="1"/>
        <v>вироби медичного призначення</v>
      </c>
      <c r="J10" s="6">
        <f t="shared" si="2"/>
        <v>0.28248</v>
      </c>
      <c r="K10" s="10"/>
    </row>
    <row r="11" spans="1:11" ht="15" customHeight="1">
      <c r="A11" s="11"/>
      <c r="B11" s="5"/>
      <c r="C11" s="6"/>
      <c r="D11" s="6"/>
      <c r="E11" s="7"/>
      <c r="F11" s="8">
        <f t="shared" si="0"/>
        <v>0</v>
      </c>
      <c r="G11" s="5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4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.75">
      <c r="A14" s="4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11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11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4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4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11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11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4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4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11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11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12"/>
      <c r="B42" s="13"/>
      <c r="C42" s="14"/>
      <c r="D42" s="14"/>
      <c r="E42" s="15"/>
      <c r="F42" s="8">
        <f t="shared" si="0"/>
        <v>0</v>
      </c>
      <c r="G42" s="13"/>
      <c r="H42" s="14"/>
      <c r="I42" s="15"/>
      <c r="J42" s="14"/>
      <c r="K42" s="10"/>
    </row>
    <row r="43" spans="1:11" ht="15.75">
      <c r="A43" s="12"/>
      <c r="B43" s="13"/>
      <c r="C43" s="14"/>
      <c r="D43" s="14"/>
      <c r="E43" s="15"/>
      <c r="F43" s="8">
        <f t="shared" si="0"/>
        <v>0</v>
      </c>
      <c r="G43" s="13"/>
      <c r="H43" s="14"/>
      <c r="I43" s="15"/>
      <c r="J43" s="14"/>
      <c r="K43" s="10"/>
    </row>
    <row r="44" spans="1:11" ht="15.75">
      <c r="A44" s="12"/>
      <c r="B44" s="13"/>
      <c r="C44" s="14"/>
      <c r="D44" s="14"/>
      <c r="E44" s="15"/>
      <c r="F44" s="8">
        <f t="shared" si="0"/>
        <v>0</v>
      </c>
      <c r="G44" s="13"/>
      <c r="H44" s="14"/>
      <c r="I44" s="15"/>
      <c r="J44" s="14"/>
      <c r="K44" s="10"/>
    </row>
    <row r="45" spans="1:12" ht="15.75">
      <c r="A45" s="13"/>
      <c r="B45" s="16" t="s">
        <v>14</v>
      </c>
      <c r="C45" s="17">
        <f>SUM(C5:C44)</f>
        <v>0</v>
      </c>
      <c r="D45" s="17">
        <f>SUM(D5:D44)</f>
        <v>612.1066499999998</v>
      </c>
      <c r="E45" s="18"/>
      <c r="F45" s="19">
        <f t="shared" si="0"/>
        <v>612.1066499999998</v>
      </c>
      <c r="G45" s="20"/>
      <c r="H45" s="17">
        <f>SUM(H5:H44)</f>
        <v>0</v>
      </c>
      <c r="I45" s="18"/>
      <c r="J45" s="17">
        <f>SUM(J5:J44)</f>
        <v>612.1066499999998</v>
      </c>
      <c r="K45" s="21">
        <f>C45-H45</f>
        <v>0</v>
      </c>
      <c r="L45" s="84">
        <f>J45*1000</f>
        <v>612106.6499999998</v>
      </c>
    </row>
    <row r="48" spans="2:8" ht="15.75">
      <c r="B48" s="22" t="s">
        <v>15</v>
      </c>
      <c r="F48" s="23"/>
      <c r="G48" s="138" t="s">
        <v>222</v>
      </c>
      <c r="H48" s="138"/>
    </row>
    <row r="49" spans="2:8" ht="15">
      <c r="B49" s="22"/>
      <c r="F49" s="139" t="s">
        <v>17</v>
      </c>
      <c r="G49" s="139"/>
      <c r="H49" s="139"/>
    </row>
    <row r="50" spans="2:8" ht="15.75">
      <c r="B50" s="22" t="s">
        <v>18</v>
      </c>
      <c r="F50" s="23"/>
      <c r="G50" s="138" t="s">
        <v>223</v>
      </c>
      <c r="H50" s="138"/>
    </row>
    <row r="51" spans="6:8" ht="12.75">
      <c r="F51" s="139" t="s">
        <v>17</v>
      </c>
      <c r="G51" s="139"/>
      <c r="H51" s="139"/>
    </row>
  </sheetData>
  <sheetProtection selectLockedCells="1" selectUnlockedCells="1"/>
  <mergeCells count="12">
    <mergeCell ref="G48:H48"/>
    <mergeCell ref="F49:H49"/>
    <mergeCell ref="G50:H50"/>
    <mergeCell ref="F51:H51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54" sqref="A54:B55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224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73.5" customHeight="1">
      <c r="A5" s="4">
        <v>1</v>
      </c>
      <c r="B5" s="121" t="s">
        <v>226</v>
      </c>
      <c r="C5" s="6"/>
      <c r="D5" s="6">
        <v>0</v>
      </c>
      <c r="E5" s="7" t="s">
        <v>227</v>
      </c>
      <c r="F5" s="8">
        <f aca="true" t="shared" si="0" ref="F5:F47">SUM(C5,D5)</f>
        <v>0</v>
      </c>
      <c r="G5" s="5"/>
      <c r="H5" s="6"/>
      <c r="I5" s="7" t="s">
        <v>228</v>
      </c>
      <c r="J5" s="6">
        <v>0</v>
      </c>
      <c r="K5" s="10"/>
    </row>
    <row r="6" spans="1:11" ht="65.25" customHeight="1">
      <c r="A6" s="4">
        <v>2</v>
      </c>
      <c r="B6" s="121" t="s">
        <v>226</v>
      </c>
      <c r="C6" s="6"/>
      <c r="D6" s="6">
        <v>13.4</v>
      </c>
      <c r="E6" s="7" t="s">
        <v>229</v>
      </c>
      <c r="F6" s="8">
        <f t="shared" si="0"/>
        <v>13.4</v>
      </c>
      <c r="G6" s="5"/>
      <c r="H6" s="6"/>
      <c r="I6" s="9" t="s">
        <v>230</v>
      </c>
      <c r="J6" s="6">
        <v>13.4</v>
      </c>
      <c r="K6" s="10"/>
    </row>
    <row r="7" spans="1:11" ht="63">
      <c r="A7" s="4">
        <v>3</v>
      </c>
      <c r="B7" s="121" t="s">
        <v>226</v>
      </c>
      <c r="C7" s="6"/>
      <c r="D7" s="6">
        <v>85.66</v>
      </c>
      <c r="E7" s="7" t="s">
        <v>231</v>
      </c>
      <c r="F7" s="8">
        <f t="shared" si="0"/>
        <v>85.66</v>
      </c>
      <c r="G7" s="5"/>
      <c r="H7" s="6"/>
      <c r="I7" s="7" t="s">
        <v>232</v>
      </c>
      <c r="J7" s="6">
        <v>85.66</v>
      </c>
      <c r="K7" s="10"/>
    </row>
    <row r="8" spans="1:11" ht="63">
      <c r="A8" s="4">
        <v>4</v>
      </c>
      <c r="B8" s="121" t="s">
        <v>226</v>
      </c>
      <c r="C8" s="6"/>
      <c r="D8" s="6">
        <v>1.49</v>
      </c>
      <c r="E8" s="7" t="s">
        <v>233</v>
      </c>
      <c r="F8" s="8">
        <f t="shared" si="0"/>
        <v>1.49</v>
      </c>
      <c r="G8" s="5"/>
      <c r="H8" s="6"/>
      <c r="I8" s="7" t="s">
        <v>233</v>
      </c>
      <c r="J8" s="6">
        <v>1.49</v>
      </c>
      <c r="K8" s="10"/>
    </row>
    <row r="9" spans="1:11" ht="63">
      <c r="A9" s="4">
        <v>5</v>
      </c>
      <c r="B9" s="121" t="s">
        <v>234</v>
      </c>
      <c r="C9" s="6"/>
      <c r="D9" s="6">
        <v>83.59</v>
      </c>
      <c r="E9" s="7" t="s">
        <v>233</v>
      </c>
      <c r="F9" s="8">
        <f t="shared" si="0"/>
        <v>83.59</v>
      </c>
      <c r="G9" s="5"/>
      <c r="H9" s="6"/>
      <c r="I9" s="7" t="s">
        <v>233</v>
      </c>
      <c r="J9" s="6">
        <v>83.59</v>
      </c>
      <c r="K9" s="10"/>
    </row>
    <row r="10" spans="1:11" ht="63">
      <c r="A10" s="4">
        <v>6</v>
      </c>
      <c r="B10" s="121" t="s">
        <v>235</v>
      </c>
      <c r="C10" s="6"/>
      <c r="D10" s="6">
        <v>336.41</v>
      </c>
      <c r="E10" s="7" t="s">
        <v>236</v>
      </c>
      <c r="F10" s="8">
        <f t="shared" si="0"/>
        <v>336.41</v>
      </c>
      <c r="G10" s="11"/>
      <c r="H10" s="6"/>
      <c r="I10" s="7" t="s">
        <v>236</v>
      </c>
      <c r="J10" s="6">
        <v>336.41</v>
      </c>
      <c r="K10" s="10"/>
    </row>
    <row r="11" spans="1:11" ht="78.75">
      <c r="A11" s="4">
        <v>7</v>
      </c>
      <c r="B11" s="121" t="s">
        <v>235</v>
      </c>
      <c r="C11" s="6"/>
      <c r="D11" s="6">
        <v>1.53</v>
      </c>
      <c r="E11" s="7" t="s">
        <v>105</v>
      </c>
      <c r="F11" s="8">
        <f t="shared" si="0"/>
        <v>1.53</v>
      </c>
      <c r="G11" s="11"/>
      <c r="H11" s="6"/>
      <c r="I11" s="7" t="s">
        <v>237</v>
      </c>
      <c r="J11" s="6">
        <v>1.53</v>
      </c>
      <c r="K11" s="10"/>
    </row>
    <row r="12" spans="1:11" ht="60.75" customHeight="1">
      <c r="A12" s="4">
        <v>8</v>
      </c>
      <c r="B12" s="121" t="s">
        <v>238</v>
      </c>
      <c r="C12" s="6"/>
      <c r="D12" s="6">
        <v>6.42</v>
      </c>
      <c r="E12" s="7" t="s">
        <v>236</v>
      </c>
      <c r="F12" s="8">
        <f t="shared" si="0"/>
        <v>6.42</v>
      </c>
      <c r="G12" s="5"/>
      <c r="H12" s="6"/>
      <c r="I12" s="7" t="s">
        <v>236</v>
      </c>
      <c r="J12" s="6">
        <v>6.42</v>
      </c>
      <c r="K12" s="10"/>
    </row>
    <row r="13" spans="1:11" ht="15.75">
      <c r="A13" s="11"/>
      <c r="B13" s="121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21.75" customHeight="1">
      <c r="A14" s="11"/>
      <c r="B14" s="121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528.4999999999999</v>
      </c>
      <c r="E48" s="18"/>
      <c r="F48" s="17">
        <f>SUM(F5:F47)</f>
        <v>528.4999999999999</v>
      </c>
      <c r="G48" s="20"/>
      <c r="H48" s="17">
        <f>SUM(H5:H47)</f>
        <v>0</v>
      </c>
      <c r="I48" s="18"/>
      <c r="J48" s="17">
        <f>SUM(J5:J47)</f>
        <v>528.4999999999999</v>
      </c>
      <c r="K48" s="21">
        <f>C48-H48</f>
        <v>0</v>
      </c>
    </row>
    <row r="51" spans="2:8" ht="15.75">
      <c r="B51" s="22" t="s">
        <v>15</v>
      </c>
      <c r="F51" s="23"/>
      <c r="G51" s="138" t="s">
        <v>239</v>
      </c>
      <c r="H51" s="138"/>
    </row>
    <row r="52" spans="2:8" ht="1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240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5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81.75" customHeight="1">
      <c r="A1" s="1"/>
      <c r="B1" s="133" t="s">
        <v>241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242</v>
      </c>
    </row>
    <row r="4" spans="1:11" ht="158.25" customHeight="1">
      <c r="A4" s="135"/>
      <c r="B4" s="135"/>
      <c r="C4" s="2" t="s">
        <v>8</v>
      </c>
      <c r="D4" s="2" t="s">
        <v>243</v>
      </c>
      <c r="E4" s="2" t="s">
        <v>10</v>
      </c>
      <c r="F4" s="136"/>
      <c r="G4" s="3" t="s">
        <v>11</v>
      </c>
      <c r="H4" s="2" t="s">
        <v>244</v>
      </c>
      <c r="I4" s="2" t="s">
        <v>13</v>
      </c>
      <c r="J4" s="2" t="s">
        <v>244</v>
      </c>
      <c r="K4" s="137"/>
    </row>
    <row r="5" spans="1:11" ht="47.25">
      <c r="A5" s="4">
        <v>1</v>
      </c>
      <c r="B5" s="4" t="s">
        <v>141</v>
      </c>
      <c r="C5" s="27">
        <v>0</v>
      </c>
      <c r="D5" s="27">
        <v>65.7</v>
      </c>
      <c r="E5" s="4" t="s">
        <v>245</v>
      </c>
      <c r="F5" s="72">
        <f>SUM(C5,D5)</f>
        <v>65.7</v>
      </c>
      <c r="G5" s="11">
        <v>2220</v>
      </c>
      <c r="H5" s="27">
        <v>0</v>
      </c>
      <c r="I5" s="4" t="s">
        <v>245</v>
      </c>
      <c r="J5" s="27">
        <v>65.7</v>
      </c>
      <c r="K5" s="122">
        <v>0</v>
      </c>
    </row>
    <row r="6" spans="1:11" ht="68.25" customHeight="1">
      <c r="A6" s="4">
        <v>2</v>
      </c>
      <c r="B6" s="4" t="s">
        <v>246</v>
      </c>
      <c r="C6" s="27">
        <v>0</v>
      </c>
      <c r="D6" s="27">
        <v>641.5</v>
      </c>
      <c r="E6" s="4" t="s">
        <v>247</v>
      </c>
      <c r="F6" s="72">
        <f>SUM(C6,D6)</f>
        <v>641.5</v>
      </c>
      <c r="G6" s="11">
        <v>2220</v>
      </c>
      <c r="H6" s="27">
        <v>0</v>
      </c>
      <c r="I6" s="4" t="s">
        <v>247</v>
      </c>
      <c r="J6" s="27">
        <v>641.5</v>
      </c>
      <c r="K6" s="122">
        <v>0</v>
      </c>
    </row>
    <row r="7" spans="1:16" ht="47.25">
      <c r="A7" s="4">
        <v>3</v>
      </c>
      <c r="B7" s="123" t="s">
        <v>248</v>
      </c>
      <c r="C7" s="124">
        <v>0</v>
      </c>
      <c r="D7" s="124">
        <v>9.6</v>
      </c>
      <c r="E7" s="123" t="s">
        <v>247</v>
      </c>
      <c r="F7" s="72">
        <f>SUM(C7,D7)</f>
        <v>9.6</v>
      </c>
      <c r="G7" s="11">
        <v>2220</v>
      </c>
      <c r="H7" s="124">
        <v>0</v>
      </c>
      <c r="I7" s="123" t="s">
        <v>247</v>
      </c>
      <c r="J7" s="124">
        <v>9.6</v>
      </c>
      <c r="K7" s="125">
        <v>0</v>
      </c>
      <c r="L7" s="126"/>
      <c r="M7" s="126"/>
      <c r="N7" s="126"/>
      <c r="O7" s="126"/>
      <c r="P7" s="126"/>
    </row>
    <row r="8" spans="1:16" ht="15.75">
      <c r="A8" s="4">
        <v>4</v>
      </c>
      <c r="B8" s="127" t="s">
        <v>23</v>
      </c>
      <c r="C8" s="124">
        <v>0</v>
      </c>
      <c r="D8" s="124">
        <v>0</v>
      </c>
      <c r="E8" s="123"/>
      <c r="F8" s="72">
        <f>SUM(C8,D8)</f>
        <v>0</v>
      </c>
      <c r="G8" s="127"/>
      <c r="H8" s="124">
        <v>0</v>
      </c>
      <c r="I8" s="123"/>
      <c r="J8" s="124">
        <v>0</v>
      </c>
      <c r="K8" s="125">
        <v>60.2</v>
      </c>
      <c r="L8" s="126"/>
      <c r="M8" s="126"/>
      <c r="N8" s="126"/>
      <c r="O8" s="126"/>
      <c r="P8" s="126"/>
    </row>
    <row r="9" spans="1:11" ht="15.75">
      <c r="A9" s="12"/>
      <c r="B9" s="128" t="s">
        <v>14</v>
      </c>
      <c r="C9" s="129">
        <f>SUM(C5:C8)</f>
        <v>0</v>
      </c>
      <c r="D9" s="129">
        <f>SUM(D5:D8)</f>
        <v>716.8000000000001</v>
      </c>
      <c r="E9" s="130"/>
      <c r="F9" s="129">
        <f>SUM(F5:F8)</f>
        <v>716.8000000000001</v>
      </c>
      <c r="G9" s="131"/>
      <c r="H9" s="129">
        <f>SUM(H5:H8)</f>
        <v>0</v>
      </c>
      <c r="I9" s="130"/>
      <c r="J9" s="129">
        <f>SUM(J5:J8)</f>
        <v>716.8000000000001</v>
      </c>
      <c r="K9" s="132">
        <f>SUM(K5:K8)</f>
        <v>60.2</v>
      </c>
    </row>
    <row r="12" spans="2:8" ht="15.75">
      <c r="B12" s="22" t="s">
        <v>15</v>
      </c>
      <c r="F12" s="23"/>
      <c r="G12" s="138" t="s">
        <v>249</v>
      </c>
      <c r="H12" s="138"/>
    </row>
    <row r="13" spans="2:8" ht="15">
      <c r="B13" s="22"/>
      <c r="F13" s="139" t="s">
        <v>17</v>
      </c>
      <c r="G13" s="139"/>
      <c r="H13" s="139"/>
    </row>
    <row r="14" spans="2:8" ht="15.75">
      <c r="B14" s="22" t="s">
        <v>18</v>
      </c>
      <c r="F14" s="23"/>
      <c r="G14" s="138" t="s">
        <v>250</v>
      </c>
      <c r="H14" s="138"/>
    </row>
    <row r="15" spans="6:8" ht="12.75">
      <c r="F15" s="139" t="s">
        <v>17</v>
      </c>
      <c r="G15" s="139"/>
      <c r="H15" s="139"/>
    </row>
  </sheetData>
  <sheetProtection selectLockedCells="1" selectUnlockedCells="1"/>
  <mergeCells count="12">
    <mergeCell ref="G12:H12"/>
    <mergeCell ref="F13:H13"/>
    <mergeCell ref="G14:H14"/>
    <mergeCell ref="F15:H1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31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63">
      <c r="A5" s="4">
        <v>1</v>
      </c>
      <c r="B5" s="7" t="s">
        <v>33</v>
      </c>
      <c r="C5" s="6"/>
      <c r="D5" s="6">
        <v>5</v>
      </c>
      <c r="E5" s="7" t="s">
        <v>34</v>
      </c>
      <c r="F5" s="8">
        <f aca="true" t="shared" si="0" ref="F5:F48">SUM(C5,D5)</f>
        <v>5</v>
      </c>
      <c r="G5" s="5"/>
      <c r="H5" s="6"/>
      <c r="I5" s="7" t="s">
        <v>34</v>
      </c>
      <c r="J5" s="6">
        <v>5</v>
      </c>
      <c r="K5" s="10">
        <v>11.255</v>
      </c>
    </row>
    <row r="6" spans="1:11" ht="31.5">
      <c r="A6" s="4"/>
      <c r="B6" s="5"/>
      <c r="C6" s="6"/>
      <c r="D6" s="6">
        <v>10.641</v>
      </c>
      <c r="E6" s="7" t="s">
        <v>35</v>
      </c>
      <c r="F6" s="8">
        <f t="shared" si="0"/>
        <v>10.641</v>
      </c>
      <c r="G6" s="5"/>
      <c r="H6" s="6"/>
      <c r="I6" s="7" t="s">
        <v>35</v>
      </c>
      <c r="J6" s="6">
        <v>10.641</v>
      </c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6.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6.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15.641</v>
      </c>
      <c r="E48" s="18"/>
      <c r="F48" s="19">
        <f t="shared" si="0"/>
        <v>15.641</v>
      </c>
      <c r="G48" s="20"/>
      <c r="H48" s="17">
        <f>SUM(H5:H47)</f>
        <v>0</v>
      </c>
      <c r="I48" s="18"/>
      <c r="J48" s="17">
        <f>SUM(J5:J47)</f>
        <v>15.641</v>
      </c>
      <c r="K48" s="21">
        <f>C48-H48</f>
        <v>0</v>
      </c>
    </row>
    <row r="51" spans="2:8" ht="16.5">
      <c r="B51" s="22" t="s">
        <v>15</v>
      </c>
      <c r="F51" s="23"/>
      <c r="G51" s="138" t="s">
        <v>36</v>
      </c>
      <c r="H51" s="138"/>
    </row>
    <row r="52" spans="2:8" ht="15.7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37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8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31.00390625" style="0" customWidth="1"/>
    <col min="10" max="10" width="14.00390625" style="0" customWidth="1"/>
    <col min="11" max="11" width="22.28125" style="0" customWidth="1"/>
    <col min="12" max="12" width="11.57421875" style="0" customWidth="1"/>
    <col min="13" max="14" width="8.7109375" style="0" customWidth="1"/>
    <col min="15" max="15" width="13.8515625" style="0" customWidth="1"/>
  </cols>
  <sheetData>
    <row r="1" spans="1:11" ht="78" customHeight="1">
      <c r="A1" s="1"/>
      <c r="B1" s="133" t="s">
        <v>38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12.7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0" customHeight="1">
      <c r="A4" s="135"/>
      <c r="B4" s="135"/>
      <c r="C4" s="2" t="s">
        <v>8</v>
      </c>
      <c r="D4" s="2" t="s">
        <v>9</v>
      </c>
      <c r="E4" s="2" t="s">
        <v>39</v>
      </c>
      <c r="F4" s="136"/>
      <c r="G4" s="3" t="s">
        <v>11</v>
      </c>
      <c r="H4" s="2" t="s">
        <v>12</v>
      </c>
      <c r="I4" s="2" t="s">
        <v>40</v>
      </c>
      <c r="J4" s="2" t="s">
        <v>12</v>
      </c>
      <c r="K4" s="137"/>
    </row>
    <row r="5" spans="1:11" ht="15.75">
      <c r="A5" s="4">
        <v>1</v>
      </c>
      <c r="B5" s="5" t="s">
        <v>23</v>
      </c>
      <c r="C5" s="6">
        <v>16.63</v>
      </c>
      <c r="D5" s="6"/>
      <c r="E5" s="7"/>
      <c r="F5" s="8">
        <f aca="true" t="shared" si="0" ref="F5:F13">SUM(C5,D5)</f>
        <v>16.63</v>
      </c>
      <c r="G5" s="26">
        <v>2210</v>
      </c>
      <c r="H5" s="6">
        <v>3</v>
      </c>
      <c r="I5" s="9" t="s">
        <v>41</v>
      </c>
      <c r="J5" s="6"/>
      <c r="K5" s="10"/>
    </row>
    <row r="6" spans="1:11" ht="15.75">
      <c r="A6" s="4" t="s">
        <v>42</v>
      </c>
      <c r="B6" s="5" t="s">
        <v>43</v>
      </c>
      <c r="C6" s="6">
        <v>1</v>
      </c>
      <c r="D6" s="6"/>
      <c r="E6" s="7"/>
      <c r="F6" s="8">
        <f t="shared" si="0"/>
        <v>1</v>
      </c>
      <c r="G6" s="26">
        <v>2240</v>
      </c>
      <c r="H6" s="6">
        <v>8.3</v>
      </c>
      <c r="I6" s="9" t="s">
        <v>44</v>
      </c>
      <c r="J6" s="6"/>
      <c r="K6" s="10"/>
    </row>
    <row r="7" spans="1:11" ht="36.75" customHeight="1">
      <c r="A7" s="4"/>
      <c r="B7" s="5"/>
      <c r="C7" s="6"/>
      <c r="D7" s="6"/>
      <c r="E7" s="7"/>
      <c r="F7" s="8">
        <f t="shared" si="0"/>
        <v>0</v>
      </c>
      <c r="G7" s="26">
        <v>2240</v>
      </c>
      <c r="H7" s="6">
        <v>1.6</v>
      </c>
      <c r="I7" s="9" t="s">
        <v>45</v>
      </c>
      <c r="J7" s="6"/>
      <c r="K7" s="10"/>
    </row>
    <row r="8" spans="1:11" ht="15.75">
      <c r="A8" s="11"/>
      <c r="B8" s="5"/>
      <c r="C8" s="6"/>
      <c r="D8" s="6"/>
      <c r="E8" s="7"/>
      <c r="F8" s="8">
        <f t="shared" si="0"/>
        <v>0</v>
      </c>
      <c r="G8" s="11">
        <v>2240</v>
      </c>
      <c r="H8" s="27">
        <v>5.27</v>
      </c>
      <c r="I8" s="28" t="s">
        <v>46</v>
      </c>
      <c r="J8" s="6"/>
      <c r="K8" s="10"/>
    </row>
    <row r="9" spans="1:15" ht="69" customHeight="1">
      <c r="A9" s="4" t="s">
        <v>47</v>
      </c>
      <c r="B9" s="11" t="s">
        <v>48</v>
      </c>
      <c r="C9" s="27"/>
      <c r="D9" s="27">
        <v>12.77</v>
      </c>
      <c r="E9" s="7" t="s">
        <v>49</v>
      </c>
      <c r="F9" s="8">
        <f t="shared" si="0"/>
        <v>12.77</v>
      </c>
      <c r="G9" s="26"/>
      <c r="H9" s="6">
        <v>12.77</v>
      </c>
      <c r="I9" s="4" t="s">
        <v>49</v>
      </c>
      <c r="J9" s="6"/>
      <c r="K9" s="10"/>
      <c r="O9" s="29"/>
    </row>
    <row r="10" spans="1:15" ht="15.75">
      <c r="A10" s="4"/>
      <c r="B10" s="5"/>
      <c r="C10" s="6"/>
      <c r="D10" s="6"/>
      <c r="E10" s="7"/>
      <c r="F10" s="8">
        <f t="shared" si="0"/>
        <v>0</v>
      </c>
      <c r="G10" s="26"/>
      <c r="H10" s="6"/>
      <c r="I10" s="7"/>
      <c r="J10" s="6"/>
      <c r="K10" s="10"/>
      <c r="O10" s="29"/>
    </row>
    <row r="11" spans="1:15" ht="16.5">
      <c r="A11" s="12"/>
      <c r="B11" s="13"/>
      <c r="C11" s="14"/>
      <c r="D11" s="14"/>
      <c r="E11" s="15"/>
      <c r="F11" s="8">
        <f t="shared" si="0"/>
        <v>0</v>
      </c>
      <c r="G11" s="30"/>
      <c r="H11" s="14"/>
      <c r="I11" s="15"/>
      <c r="J11" s="14"/>
      <c r="K11" s="10"/>
      <c r="O11" s="29"/>
    </row>
    <row r="12" spans="1:15" ht="16.5">
      <c r="A12" s="12"/>
      <c r="B12" s="13"/>
      <c r="C12" s="14"/>
      <c r="D12" s="14"/>
      <c r="E12" s="15"/>
      <c r="F12" s="8">
        <f t="shared" si="0"/>
        <v>0</v>
      </c>
      <c r="G12" s="13"/>
      <c r="H12" s="14"/>
      <c r="I12" s="15"/>
      <c r="J12" s="14"/>
      <c r="K12" s="10"/>
      <c r="O12" s="29"/>
    </row>
    <row r="13" spans="1:15" ht="15.75">
      <c r="A13" s="13"/>
      <c r="B13" s="16" t="s">
        <v>14</v>
      </c>
      <c r="C13" s="17">
        <f>SUM(C5:C12)</f>
        <v>17.63</v>
      </c>
      <c r="D13" s="17">
        <f>SUM(D5:D12)</f>
        <v>12.77</v>
      </c>
      <c r="E13" s="18"/>
      <c r="F13" s="19">
        <f t="shared" si="0"/>
        <v>30.4</v>
      </c>
      <c r="G13" s="20"/>
      <c r="H13" s="17">
        <f>SUM(H5:H12)</f>
        <v>30.94</v>
      </c>
      <c r="I13" s="18"/>
      <c r="J13" s="17">
        <f>SUM(J5:J12)</f>
        <v>0</v>
      </c>
      <c r="K13" s="21">
        <f>C13-H13</f>
        <v>-13.310000000000002</v>
      </c>
      <c r="O13" s="29"/>
    </row>
    <row r="14" ht="12.75">
      <c r="O14" s="29"/>
    </row>
    <row r="15" ht="12.75">
      <c r="O15" s="29"/>
    </row>
    <row r="16" spans="2:8" ht="15.75">
      <c r="B16" s="22" t="s">
        <v>28</v>
      </c>
      <c r="F16" s="23"/>
      <c r="G16" s="138" t="s">
        <v>50</v>
      </c>
      <c r="H16" s="138"/>
    </row>
    <row r="17" spans="2:8" ht="15">
      <c r="B17" s="22"/>
      <c r="F17" s="139" t="s">
        <v>17</v>
      </c>
      <c r="G17" s="139"/>
      <c r="H17" s="139"/>
    </row>
    <row r="18" spans="2:9" ht="15">
      <c r="B18" s="22"/>
      <c r="F18" s="31"/>
      <c r="G18" s="25"/>
      <c r="H18" s="25"/>
      <c r="I18" s="29"/>
    </row>
    <row r="19" spans="2:8" ht="15.75">
      <c r="B19" s="22" t="s">
        <v>51</v>
      </c>
      <c r="F19" s="23"/>
      <c r="G19" s="138" t="s">
        <v>52</v>
      </c>
      <c r="H19" s="138"/>
    </row>
    <row r="20" spans="6:9" ht="12.75">
      <c r="F20" s="139" t="s">
        <v>17</v>
      </c>
      <c r="G20" s="139"/>
      <c r="H20" s="139"/>
      <c r="I20" s="29"/>
    </row>
    <row r="23" ht="409.5">
      <c r="C23" s="29"/>
    </row>
  </sheetData>
  <sheetProtection selectLockedCells="1" selectUnlockedCells="1"/>
  <mergeCells count="12">
    <mergeCell ref="G16:H16"/>
    <mergeCell ref="F17:H17"/>
    <mergeCell ref="G19:H19"/>
    <mergeCell ref="F20:H20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H4" sqref="H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1.7109375" style="0" customWidth="1"/>
    <col min="7" max="7" width="16.57421875" style="0" customWidth="1"/>
    <col min="8" max="8" width="14.28125" style="0" customWidth="1"/>
    <col min="9" max="9" width="14.7109375" style="0" customWidth="1"/>
    <col min="10" max="10" width="14.00390625" style="0" customWidth="1"/>
    <col min="11" max="11" width="23.7109375" style="0" customWidth="1"/>
    <col min="12" max="16" width="9.00390625" style="0" customWidth="1"/>
  </cols>
  <sheetData>
    <row r="1" spans="1:11" ht="75" customHeight="1">
      <c r="A1" s="1"/>
      <c r="B1" s="133" t="s">
        <v>54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6.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6.5">
      <c r="B51" s="22" t="s">
        <v>15</v>
      </c>
      <c r="F51" s="23"/>
      <c r="G51" s="138" t="s">
        <v>55</v>
      </c>
      <c r="H51" s="138"/>
    </row>
    <row r="52" spans="2:8" ht="15.7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56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2" ht="61.5" customHeight="1">
      <c r="A1" s="1"/>
      <c r="B1" s="1"/>
      <c r="C1" s="133" t="s">
        <v>57</v>
      </c>
      <c r="D1" s="133"/>
      <c r="E1" s="133"/>
      <c r="F1" s="133"/>
      <c r="G1" s="133"/>
      <c r="H1" s="133"/>
      <c r="I1" s="133"/>
      <c r="J1" s="133"/>
      <c r="K1" s="133"/>
      <c r="L1" s="1"/>
    </row>
    <row r="2" spans="1:11" ht="31.5" customHeight="1">
      <c r="A2" s="134" t="s">
        <v>252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68.25" customHeight="1">
      <c r="A5" s="4">
        <v>1</v>
      </c>
      <c r="B5" s="32" t="s">
        <v>58</v>
      </c>
      <c r="C5" s="6"/>
      <c r="D5" s="33">
        <v>0</v>
      </c>
      <c r="E5" s="34" t="s">
        <v>59</v>
      </c>
      <c r="F5" s="8">
        <f aca="true" t="shared" si="0" ref="F5:F10">SUM(C5,D5)</f>
        <v>0</v>
      </c>
      <c r="G5" s="5"/>
      <c r="H5" s="6"/>
      <c r="I5" s="9"/>
      <c r="J5" s="6"/>
      <c r="K5" s="10"/>
    </row>
    <row r="6" spans="1:11" ht="15.75">
      <c r="A6" s="4"/>
      <c r="B6" s="32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32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12"/>
      <c r="B8" s="13"/>
      <c r="C8" s="14"/>
      <c r="D8" s="14"/>
      <c r="E8" s="15"/>
      <c r="F8" s="8">
        <f t="shared" si="0"/>
        <v>0</v>
      </c>
      <c r="G8" s="13"/>
      <c r="H8" s="14"/>
      <c r="I8" s="15"/>
      <c r="J8" s="14"/>
      <c r="K8" s="10"/>
    </row>
    <row r="9" spans="1:11" ht="15.75">
      <c r="A9" s="12"/>
      <c r="B9" s="13"/>
      <c r="C9" s="14"/>
      <c r="D9" s="14"/>
      <c r="E9" s="15"/>
      <c r="F9" s="8">
        <f t="shared" si="0"/>
        <v>0</v>
      </c>
      <c r="G9" s="13"/>
      <c r="H9" s="14"/>
      <c r="I9" s="15"/>
      <c r="J9" s="14"/>
      <c r="K9" s="10"/>
    </row>
    <row r="10" spans="1:11" ht="15.75">
      <c r="A10" s="13"/>
      <c r="B10" s="16" t="s">
        <v>14</v>
      </c>
      <c r="C10" s="17">
        <f>SUM(C5:C9)</f>
        <v>0</v>
      </c>
      <c r="D10" s="17">
        <f>SUM(D5:D9)</f>
        <v>0</v>
      </c>
      <c r="E10" s="18"/>
      <c r="F10" s="19">
        <f t="shared" si="0"/>
        <v>0</v>
      </c>
      <c r="G10" s="20"/>
      <c r="H10" s="17">
        <f>SUM(H5:H9)</f>
        <v>0</v>
      </c>
      <c r="I10" s="18"/>
      <c r="J10" s="17">
        <f>SUM(J5:J9)</f>
        <v>0</v>
      </c>
      <c r="K10" s="21">
        <f>C10-H10</f>
        <v>0</v>
      </c>
    </row>
    <row r="12" spans="2:8" ht="15.75">
      <c r="B12" s="22" t="s">
        <v>60</v>
      </c>
      <c r="F12" s="23"/>
      <c r="G12" s="138" t="s">
        <v>61</v>
      </c>
      <c r="H12" s="138"/>
    </row>
    <row r="13" spans="2:8" ht="15">
      <c r="B13" s="22"/>
      <c r="F13" s="139" t="s">
        <v>17</v>
      </c>
      <c r="G13" s="139"/>
      <c r="H13" s="139"/>
    </row>
    <row r="14" spans="2:8" ht="15" customHeight="1">
      <c r="B14" s="22" t="s">
        <v>18</v>
      </c>
      <c r="F14" s="23"/>
      <c r="G14" s="138" t="s">
        <v>62</v>
      </c>
      <c r="H14" s="138"/>
    </row>
    <row r="15" spans="6:8" ht="12.75">
      <c r="F15" s="139" t="s">
        <v>17</v>
      </c>
      <c r="G15" s="139"/>
      <c r="H15" s="139"/>
    </row>
    <row r="17" ht="12.75">
      <c r="B17" s="35" t="s">
        <v>63</v>
      </c>
    </row>
    <row r="18" ht="12.75">
      <c r="B18" s="35" t="s">
        <v>64</v>
      </c>
    </row>
  </sheetData>
  <sheetProtection selectLockedCells="1" selectUnlockedCells="1"/>
  <mergeCells count="12">
    <mergeCell ref="G12:H12"/>
    <mergeCell ref="F13:H13"/>
    <mergeCell ref="G14:H14"/>
    <mergeCell ref="F15:H15"/>
    <mergeCell ref="C1:K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7.28125" style="0" customWidth="1"/>
    <col min="2" max="2" width="32.57421875" style="0" customWidth="1"/>
    <col min="3" max="3" width="12.421875" style="0" customWidth="1"/>
    <col min="4" max="4" width="12.00390625" style="0" customWidth="1"/>
    <col min="5" max="5" width="25.421875" style="0" customWidth="1"/>
    <col min="6" max="6" width="15.8515625" style="0" customWidth="1"/>
    <col min="7" max="7" width="14.28125" style="0" customWidth="1"/>
    <col min="8" max="8" width="12.7109375" style="0" customWidth="1"/>
    <col min="9" max="9" width="37.7109375" style="0" customWidth="1"/>
    <col min="11" max="11" width="12.8515625" style="0" customWidth="1"/>
  </cols>
  <sheetData>
    <row r="1" spans="1:11" ht="61.5" customHeight="1">
      <c r="A1" s="1"/>
      <c r="B1" s="133" t="s">
        <v>65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66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20.25" customHeight="1">
      <c r="A5" s="4">
        <v>1</v>
      </c>
      <c r="B5" s="5" t="s">
        <v>67</v>
      </c>
      <c r="C5" s="6">
        <v>7.5</v>
      </c>
      <c r="D5" s="6"/>
      <c r="E5" s="36"/>
      <c r="F5" s="8">
        <f aca="true" t="shared" si="0" ref="F5:F45">SUM(C5,D5)</f>
        <v>7.5</v>
      </c>
      <c r="G5" s="5"/>
      <c r="H5" s="6"/>
      <c r="I5" s="9"/>
      <c r="J5" s="6"/>
      <c r="K5" s="10"/>
    </row>
    <row r="6" spans="1:11" ht="53.25" customHeight="1">
      <c r="A6" s="4">
        <v>2</v>
      </c>
      <c r="B6" s="37" t="s">
        <v>68</v>
      </c>
      <c r="C6" s="6"/>
      <c r="D6" s="6">
        <v>57.16</v>
      </c>
      <c r="E6" s="36" t="s">
        <v>69</v>
      </c>
      <c r="F6" s="8">
        <f t="shared" si="0"/>
        <v>57.16</v>
      </c>
      <c r="G6" s="5"/>
      <c r="H6" s="6"/>
      <c r="I6" s="9"/>
      <c r="J6" s="6"/>
      <c r="K6" s="10"/>
    </row>
    <row r="7" spans="1:11" ht="21" customHeight="1">
      <c r="A7" s="4"/>
      <c r="B7" s="5"/>
      <c r="C7" s="6"/>
      <c r="D7" s="6">
        <v>11.004</v>
      </c>
      <c r="E7" s="36" t="s">
        <v>70</v>
      </c>
      <c r="F7" s="8">
        <f t="shared" si="0"/>
        <v>11.004</v>
      </c>
      <c r="G7" s="26"/>
      <c r="H7" s="6"/>
      <c r="I7" s="9"/>
      <c r="J7" s="6"/>
      <c r="K7" s="10"/>
    </row>
    <row r="8" spans="1:11" ht="21.75" customHeight="1">
      <c r="A8" s="4"/>
      <c r="B8" s="37"/>
      <c r="C8" s="6"/>
      <c r="D8" s="6">
        <v>6.89</v>
      </c>
      <c r="E8" s="36" t="s">
        <v>71</v>
      </c>
      <c r="F8" s="8">
        <f t="shared" si="0"/>
        <v>6.89</v>
      </c>
      <c r="G8" s="11"/>
      <c r="H8" s="6"/>
      <c r="I8" s="7"/>
      <c r="J8" s="6"/>
      <c r="K8" s="10"/>
    </row>
    <row r="9" spans="1:11" ht="21" customHeight="1">
      <c r="A9" s="4"/>
      <c r="B9" s="5"/>
      <c r="C9" s="6"/>
      <c r="D9" s="6">
        <v>156.56</v>
      </c>
      <c r="E9" s="36" t="s">
        <v>72</v>
      </c>
      <c r="F9" s="8">
        <f t="shared" si="0"/>
        <v>156.56</v>
      </c>
      <c r="G9" s="5"/>
      <c r="H9" s="6"/>
      <c r="I9" s="7"/>
      <c r="J9" s="6"/>
      <c r="K9" s="10"/>
    </row>
    <row r="10" spans="1:11" ht="19.5" customHeight="1">
      <c r="A10" s="11"/>
      <c r="B10" s="5"/>
      <c r="C10" s="6"/>
      <c r="D10" s="6"/>
      <c r="E10" s="7"/>
      <c r="F10" s="8">
        <f t="shared" si="0"/>
        <v>0</v>
      </c>
      <c r="G10" s="26"/>
      <c r="H10" s="6"/>
      <c r="I10" s="7"/>
      <c r="J10" s="6"/>
      <c r="K10" s="10"/>
    </row>
    <row r="11" spans="1:11" ht="19.5" customHeight="1">
      <c r="A11" s="11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9.5" customHeight="1">
      <c r="A12" s="4"/>
      <c r="B12" s="5"/>
      <c r="C12" s="6"/>
      <c r="D12" s="6"/>
      <c r="E12" s="7"/>
      <c r="F12" s="8">
        <f t="shared" si="0"/>
        <v>0</v>
      </c>
      <c r="G12" s="11"/>
      <c r="H12" s="6"/>
      <c r="I12" s="7"/>
      <c r="J12" s="6"/>
      <c r="K12" s="10"/>
    </row>
    <row r="13" spans="1:11" ht="19.5" customHeight="1">
      <c r="A13" s="4"/>
      <c r="B13" s="5"/>
      <c r="C13" s="6"/>
      <c r="D13" s="6"/>
      <c r="E13" s="7"/>
      <c r="F13" s="8">
        <f t="shared" si="0"/>
        <v>0</v>
      </c>
      <c r="G13" s="11"/>
      <c r="H13" s="6"/>
      <c r="I13" s="7"/>
      <c r="J13" s="6"/>
      <c r="K13" s="10"/>
    </row>
    <row r="14" spans="1:11" ht="15.75">
      <c r="A14" s="4"/>
      <c r="B14" s="38"/>
      <c r="C14" s="6"/>
      <c r="D14" s="6"/>
      <c r="E14" s="36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36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11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11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4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4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11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11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4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4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11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11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12"/>
      <c r="B42" s="13"/>
      <c r="C42" s="14"/>
      <c r="D42" s="14"/>
      <c r="E42" s="15"/>
      <c r="F42" s="8">
        <f t="shared" si="0"/>
        <v>0</v>
      </c>
      <c r="G42" s="13"/>
      <c r="H42" s="14"/>
      <c r="I42" s="15"/>
      <c r="J42" s="14"/>
      <c r="K42" s="10"/>
    </row>
    <row r="43" spans="1:11" ht="15.75">
      <c r="A43" s="12"/>
      <c r="B43" s="13"/>
      <c r="C43" s="14"/>
      <c r="D43" s="14"/>
      <c r="E43" s="15"/>
      <c r="F43" s="8">
        <f t="shared" si="0"/>
        <v>0</v>
      </c>
      <c r="G43" s="13"/>
      <c r="H43" s="14"/>
      <c r="I43" s="15"/>
      <c r="J43" s="14"/>
      <c r="K43" s="10"/>
    </row>
    <row r="44" spans="1:11" ht="15.75">
      <c r="A44" s="12"/>
      <c r="B44" s="13"/>
      <c r="C44" s="14"/>
      <c r="D44" s="14"/>
      <c r="E44" s="15"/>
      <c r="F44" s="8">
        <f t="shared" si="0"/>
        <v>0</v>
      </c>
      <c r="G44" s="13"/>
      <c r="H44" s="14"/>
      <c r="I44" s="15"/>
      <c r="J44" s="14"/>
      <c r="K44" s="10"/>
    </row>
    <row r="45" spans="1:11" ht="21.75" customHeight="1">
      <c r="A45" s="13"/>
      <c r="B45" s="16" t="s">
        <v>14</v>
      </c>
      <c r="C45" s="17">
        <f>SUM(C5:C44)</f>
        <v>7.5</v>
      </c>
      <c r="D45" s="17">
        <f>SUM(D5:D44)</f>
        <v>231.614</v>
      </c>
      <c r="E45" s="18"/>
      <c r="F45" s="19">
        <f t="shared" si="0"/>
        <v>239.114</v>
      </c>
      <c r="G45" s="20"/>
      <c r="H45" s="17">
        <f>SUM(H5:H44)</f>
        <v>0</v>
      </c>
      <c r="I45" s="18"/>
      <c r="J45" s="17">
        <f>SUM(J5:J44)</f>
        <v>0</v>
      </c>
      <c r="K45" s="21">
        <v>699.1</v>
      </c>
    </row>
    <row r="46" spans="1:11" ht="15.75">
      <c r="A46" s="39"/>
      <c r="B46" s="40"/>
      <c r="C46" s="41"/>
      <c r="D46" s="41"/>
      <c r="E46" s="42"/>
      <c r="F46" s="43"/>
      <c r="G46" s="44"/>
      <c r="H46" s="41"/>
      <c r="I46" s="42"/>
      <c r="J46" s="41"/>
      <c r="K46" s="45"/>
    </row>
    <row r="47" spans="2:8" ht="38.25" customHeight="1">
      <c r="B47" s="22" t="s">
        <v>15</v>
      </c>
      <c r="F47" s="23"/>
      <c r="G47" s="138" t="s">
        <v>73</v>
      </c>
      <c r="H47" s="138"/>
    </row>
    <row r="48" spans="2:8" ht="15">
      <c r="B48" s="22"/>
      <c r="F48" s="139" t="s">
        <v>17</v>
      </c>
      <c r="G48" s="139"/>
      <c r="H48" s="139"/>
    </row>
    <row r="49" spans="2:8" ht="31.5" customHeight="1">
      <c r="B49" s="22" t="s">
        <v>18</v>
      </c>
      <c r="F49" s="23"/>
      <c r="G49" s="138" t="s">
        <v>74</v>
      </c>
      <c r="H49" s="138"/>
    </row>
    <row r="50" spans="6:8" ht="12.75">
      <c r="F50" s="139" t="s">
        <v>17</v>
      </c>
      <c r="G50" s="139"/>
      <c r="H50" s="139"/>
    </row>
  </sheetData>
  <sheetProtection selectLockedCells="1" selectUnlockedCells="1"/>
  <mergeCells count="12">
    <mergeCell ref="G47:H47"/>
    <mergeCell ref="F48:H48"/>
    <mergeCell ref="G49:H49"/>
    <mergeCell ref="F50:H50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75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47.25">
      <c r="A5" s="4">
        <v>1</v>
      </c>
      <c r="B5" s="5" t="s">
        <v>76</v>
      </c>
      <c r="C5" s="6"/>
      <c r="D5" s="46">
        <v>247.675</v>
      </c>
      <c r="E5" s="46" t="s">
        <v>77</v>
      </c>
      <c r="F5" s="8">
        <f aca="true" t="shared" si="0" ref="F5:F48">SUM(C5,D5)</f>
        <v>247.675</v>
      </c>
      <c r="G5" s="7"/>
      <c r="H5" s="6">
        <v>0</v>
      </c>
      <c r="I5" s="9"/>
      <c r="J5" s="6">
        <v>0</v>
      </c>
      <c r="K5" s="10">
        <v>247.68</v>
      </c>
    </row>
    <row r="6" spans="1:11" ht="49.5" customHeight="1">
      <c r="A6" s="4">
        <v>2</v>
      </c>
      <c r="B6" s="47" t="s">
        <v>78</v>
      </c>
      <c r="C6" s="6"/>
      <c r="D6" s="6">
        <v>34.65</v>
      </c>
      <c r="E6" s="7" t="s">
        <v>79</v>
      </c>
      <c r="F6" s="8">
        <f t="shared" si="0"/>
        <v>34.65</v>
      </c>
      <c r="G6" s="5"/>
      <c r="H6" s="6">
        <v>0</v>
      </c>
      <c r="I6" s="9"/>
      <c r="J6" s="6">
        <v>0</v>
      </c>
      <c r="K6" s="10">
        <v>34.65</v>
      </c>
    </row>
    <row r="7" spans="1:11" ht="47.25">
      <c r="A7" s="4">
        <v>3</v>
      </c>
      <c r="B7" s="7" t="s">
        <v>80</v>
      </c>
      <c r="C7" s="6"/>
      <c r="D7" s="6">
        <v>44.8</v>
      </c>
      <c r="E7" s="7" t="s">
        <v>81</v>
      </c>
      <c r="F7" s="8">
        <f t="shared" si="0"/>
        <v>44.8</v>
      </c>
      <c r="G7" s="5"/>
      <c r="H7" s="6">
        <v>0</v>
      </c>
      <c r="I7" s="9"/>
      <c r="J7" s="6">
        <v>0</v>
      </c>
      <c r="K7" s="10">
        <v>44.8</v>
      </c>
    </row>
    <row r="8" spans="1:11" ht="63">
      <c r="A8" s="4">
        <v>4</v>
      </c>
      <c r="B8" s="7" t="s">
        <v>82</v>
      </c>
      <c r="C8" s="6"/>
      <c r="D8" s="6">
        <v>0</v>
      </c>
      <c r="E8" s="7" t="s">
        <v>83</v>
      </c>
      <c r="F8" s="8">
        <f t="shared" si="0"/>
        <v>0</v>
      </c>
      <c r="G8" s="5"/>
      <c r="H8" s="6">
        <v>0</v>
      </c>
      <c r="I8" s="9"/>
      <c r="J8" s="6">
        <v>0</v>
      </c>
      <c r="K8" s="10">
        <v>0</v>
      </c>
    </row>
    <row r="9" spans="1:11" ht="31.5">
      <c r="A9" s="4"/>
      <c r="B9" s="5"/>
      <c r="C9" s="6"/>
      <c r="D9" s="6">
        <v>0</v>
      </c>
      <c r="E9" s="7" t="s">
        <v>84</v>
      </c>
      <c r="F9" s="8">
        <f t="shared" si="0"/>
        <v>0</v>
      </c>
      <c r="G9" s="5"/>
      <c r="H9" s="6">
        <v>0</v>
      </c>
      <c r="I9" s="9"/>
      <c r="J9" s="6">
        <v>0</v>
      </c>
      <c r="K9" s="10">
        <v>0</v>
      </c>
    </row>
    <row r="10" spans="1:11" ht="15.75">
      <c r="A10" s="4"/>
      <c r="B10" s="5"/>
      <c r="C10" s="6"/>
      <c r="D10" s="6">
        <v>0</v>
      </c>
      <c r="E10" s="7" t="s">
        <v>85</v>
      </c>
      <c r="F10" s="8">
        <f t="shared" si="0"/>
        <v>0</v>
      </c>
      <c r="G10" s="11"/>
      <c r="H10" s="6">
        <v>0</v>
      </c>
      <c r="I10" s="7"/>
      <c r="J10" s="6">
        <v>0</v>
      </c>
      <c r="K10" s="10">
        <v>0</v>
      </c>
    </row>
    <row r="11" spans="1:11" ht="31.5">
      <c r="A11" s="4"/>
      <c r="B11" s="5"/>
      <c r="C11" s="6"/>
      <c r="D11" s="6">
        <v>0</v>
      </c>
      <c r="E11" s="7" t="s">
        <v>86</v>
      </c>
      <c r="F11" s="8">
        <f t="shared" si="0"/>
        <v>0</v>
      </c>
      <c r="G11" s="11"/>
      <c r="H11" s="6">
        <v>0</v>
      </c>
      <c r="I11" s="7"/>
      <c r="J11" s="6">
        <v>0</v>
      </c>
      <c r="K11" s="10">
        <v>0</v>
      </c>
    </row>
    <row r="12" spans="1:11" ht="31.5">
      <c r="A12" s="4"/>
      <c r="B12" s="5"/>
      <c r="C12" s="6"/>
      <c r="D12" s="6">
        <v>0</v>
      </c>
      <c r="E12" s="7" t="s">
        <v>87</v>
      </c>
      <c r="F12" s="8">
        <f t="shared" si="0"/>
        <v>0</v>
      </c>
      <c r="G12" s="5"/>
      <c r="H12" s="6">
        <v>0</v>
      </c>
      <c r="I12" s="7"/>
      <c r="J12" s="6">
        <v>0</v>
      </c>
      <c r="K12" s="10">
        <v>0</v>
      </c>
    </row>
    <row r="13" spans="1:11" ht="15.75">
      <c r="A13" s="11"/>
      <c r="B13" s="5"/>
      <c r="C13" s="6"/>
      <c r="D13" s="6">
        <v>0</v>
      </c>
      <c r="E13" s="7" t="s">
        <v>88</v>
      </c>
      <c r="F13" s="8">
        <f t="shared" si="0"/>
        <v>0</v>
      </c>
      <c r="G13" s="5"/>
      <c r="H13" s="6">
        <v>0</v>
      </c>
      <c r="I13" s="7"/>
      <c r="J13" s="6">
        <v>0</v>
      </c>
      <c r="K13" s="10">
        <v>0</v>
      </c>
    </row>
    <row r="14" spans="1:11" ht="30" customHeight="1">
      <c r="A14" s="11"/>
      <c r="B14" s="5"/>
      <c r="C14" s="6"/>
      <c r="D14" s="6">
        <v>0</v>
      </c>
      <c r="E14" s="7" t="s">
        <v>89</v>
      </c>
      <c r="F14" s="8">
        <f t="shared" si="0"/>
        <v>0</v>
      </c>
      <c r="G14" s="5"/>
      <c r="H14" s="6">
        <v>0</v>
      </c>
      <c r="I14" s="7"/>
      <c r="J14" s="6">
        <v>0</v>
      </c>
      <c r="K14" s="10">
        <v>0</v>
      </c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327.125</v>
      </c>
      <c r="E48" s="18"/>
      <c r="F48" s="19">
        <f t="shared" si="0"/>
        <v>327.125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>
      <c r="B51" s="22" t="s">
        <v>15</v>
      </c>
      <c r="F51" s="23"/>
      <c r="G51" s="138"/>
      <c r="H51" s="138"/>
    </row>
    <row r="52" spans="2:8" ht="1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/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3" t="s">
        <v>90</v>
      </c>
      <c r="C1" s="133"/>
      <c r="D1" s="133"/>
      <c r="E1" s="133"/>
      <c r="F1" s="133"/>
      <c r="G1" s="133"/>
      <c r="H1" s="133"/>
      <c r="I1" s="133"/>
      <c r="J1" s="133"/>
      <c r="K1" s="1"/>
    </row>
    <row r="2" spans="1:11" ht="31.5" customHeight="1">
      <c r="A2" s="134" t="s">
        <v>255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3" customHeight="1">
      <c r="A3" s="135" t="s">
        <v>2</v>
      </c>
      <c r="B3" s="135" t="s">
        <v>3</v>
      </c>
      <c r="C3" s="136" t="s">
        <v>4</v>
      </c>
      <c r="D3" s="136"/>
      <c r="E3" s="136"/>
      <c r="F3" s="136" t="s">
        <v>5</v>
      </c>
      <c r="G3" s="136" t="s">
        <v>6</v>
      </c>
      <c r="H3" s="136"/>
      <c r="I3" s="136"/>
      <c r="J3" s="136"/>
      <c r="K3" s="137" t="s">
        <v>7</v>
      </c>
    </row>
    <row r="4" spans="1:11" ht="158.25" customHeight="1">
      <c r="A4" s="135"/>
      <c r="B4" s="135"/>
      <c r="C4" s="2" t="s">
        <v>8</v>
      </c>
      <c r="D4" s="2" t="s">
        <v>9</v>
      </c>
      <c r="E4" s="2" t="s">
        <v>10</v>
      </c>
      <c r="F4" s="136"/>
      <c r="G4" s="3" t="s">
        <v>11</v>
      </c>
      <c r="H4" s="2" t="s">
        <v>12</v>
      </c>
      <c r="I4" s="2" t="s">
        <v>13</v>
      </c>
      <c r="J4" s="2" t="s">
        <v>12</v>
      </c>
      <c r="K4" s="137"/>
    </row>
    <row r="5" spans="1:11" ht="15.75">
      <c r="A5" s="4">
        <v>1</v>
      </c>
      <c r="B5" s="5" t="s">
        <v>91</v>
      </c>
      <c r="C5" s="6">
        <v>1</v>
      </c>
      <c r="D5" s="6"/>
      <c r="E5" s="7"/>
      <c r="F5" s="8">
        <f aca="true" t="shared" si="0" ref="F5:F48">SUM(C5,D5)</f>
        <v>1</v>
      </c>
      <c r="G5" s="5"/>
      <c r="H5" s="6"/>
      <c r="I5" s="9"/>
      <c r="J5" s="6"/>
      <c r="K5" s="10"/>
    </row>
    <row r="6" spans="1:11" ht="15.75">
      <c r="A6" s="4">
        <v>2</v>
      </c>
      <c r="B6" s="5" t="s">
        <v>92</v>
      </c>
      <c r="C6" s="6">
        <v>0.8</v>
      </c>
      <c r="D6" s="6"/>
      <c r="E6" s="7"/>
      <c r="F6" s="8">
        <f t="shared" si="0"/>
        <v>0.8</v>
      </c>
      <c r="G6" s="5"/>
      <c r="H6" s="6"/>
      <c r="I6" s="9"/>
      <c r="J6" s="6"/>
      <c r="K6" s="10"/>
    </row>
    <row r="7" spans="1:11" ht="15.75">
      <c r="A7" s="4">
        <v>3</v>
      </c>
      <c r="B7" s="5" t="s">
        <v>93</v>
      </c>
      <c r="C7" s="6">
        <v>3</v>
      </c>
      <c r="D7" s="6"/>
      <c r="E7" s="7"/>
      <c r="F7" s="8">
        <f t="shared" si="0"/>
        <v>3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4.8</v>
      </c>
      <c r="D48" s="17">
        <f>SUM(D5:D47)</f>
        <v>0</v>
      </c>
      <c r="E48" s="18"/>
      <c r="F48" s="19">
        <f t="shared" si="0"/>
        <v>4.8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4.8</v>
      </c>
    </row>
    <row r="51" spans="2:8" ht="15.75">
      <c r="B51" s="22" t="s">
        <v>15</v>
      </c>
      <c r="F51" s="23"/>
      <c r="G51" s="138" t="s">
        <v>94</v>
      </c>
      <c r="H51" s="138"/>
    </row>
    <row r="52" spans="2:8" ht="15">
      <c r="B52" s="22"/>
      <c r="F52" s="139" t="s">
        <v>17</v>
      </c>
      <c r="G52" s="139"/>
      <c r="H52" s="139"/>
    </row>
    <row r="53" spans="2:8" ht="15.75">
      <c r="B53" s="22" t="s">
        <v>18</v>
      </c>
      <c r="F53" s="23"/>
      <c r="G53" s="138" t="s">
        <v>95</v>
      </c>
      <c r="H53" s="138"/>
    </row>
    <row r="54" spans="6:8" ht="12.75">
      <c r="F54" s="139" t="s">
        <v>17</v>
      </c>
      <c r="G54" s="139"/>
      <c r="H54" s="13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2024-04-30T08:09:51Z</dcterms:modified>
  <cp:category/>
  <cp:version/>
  <cp:contentType/>
  <cp:contentStatus/>
</cp:coreProperties>
</file>